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465" windowWidth="32715" windowHeight="20535" activeTab="0"/>
  </bookViews>
  <sheets>
    <sheet name="DigRegn (student)" sheetId="1" r:id="rId1"/>
    <sheet name="Sheet2" sheetId="2" r:id="rId2"/>
    <sheet name="Sheet3" sheetId="3" r:id="rId3"/>
  </sheets>
  <definedNames>
    <definedName name="_xlnm.Print_Area" localSheetId="0">'DigRegn (student)'!$A$1:$H$49</definedName>
  </definedNames>
  <calcPr fullCalcOnLoad="1"/>
</workbook>
</file>

<file path=xl/sharedStrings.xml><?xml version="1.0" encoding="utf-8"?>
<sst xmlns="http://schemas.openxmlformats.org/spreadsheetml/2006/main" count="89" uniqueCount="80">
  <si>
    <t>Input</t>
  </si>
  <si>
    <t>Totalsalg</t>
  </si>
  <si>
    <t>Lønnskostnad per time</t>
  </si>
  <si>
    <t>Totale antall timer brukt</t>
  </si>
  <si>
    <t>Sum direkte lønn</t>
  </si>
  <si>
    <t>Sum direkte materialer</t>
  </si>
  <si>
    <t>Sum variable kostnader</t>
  </si>
  <si>
    <t>Resultatregnskap</t>
  </si>
  <si>
    <t>Variable kostnader</t>
  </si>
  <si>
    <t>Dekningsbidrag</t>
  </si>
  <si>
    <t>Driftsresultat</t>
  </si>
  <si>
    <t>Endring</t>
  </si>
  <si>
    <t>1. Vekstkomponenten</t>
  </si>
  <si>
    <t>Innteksteffekten av veksten</t>
  </si>
  <si>
    <t>Den variable kostnadseffekten av veksten</t>
  </si>
  <si>
    <t>Direkte lønn</t>
  </si>
  <si>
    <t>Direkte materialer</t>
  </si>
  <si>
    <t>Antall kg per enhet</t>
  </si>
  <si>
    <t>Antall timer per enhet</t>
  </si>
  <si>
    <t>Videre analyse av vekstkomponenten</t>
  </si>
  <si>
    <t>2 Driftsresultatets prisgjenvinningskomponent</t>
  </si>
  <si>
    <t>Innteksteffekten av prisgjenvinning</t>
  </si>
  <si>
    <t>Den var. kostnadseffekten av prisgjenvinning</t>
  </si>
  <si>
    <t>3 Driftsresultatets produktivitetskomponent</t>
  </si>
  <si>
    <t>Produktivitetskomponenetn for variable kostnader</t>
  </si>
  <si>
    <r>
      <t>P</t>
    </r>
    <r>
      <rPr>
        <i/>
        <sz val="10"/>
        <rFont val="Arial"/>
        <family val="2"/>
      </rPr>
      <t>roduktivitetskomponenetn for de faste kostnadene</t>
    </r>
  </si>
  <si>
    <t>Oppsummert</t>
  </si>
  <si>
    <t>Endringer i driftsresultat som skyldes veksten</t>
  </si>
  <si>
    <t>Prisgjenvinningskomp. effekt på driftsresultatet</t>
  </si>
  <si>
    <t>Produktiviteteskompon. påvirkning på driftsresultatet</t>
  </si>
  <si>
    <t>Endringen i driftsresultat</t>
  </si>
  <si>
    <t>Fordelaktig</t>
  </si>
  <si>
    <t>F</t>
  </si>
  <si>
    <t>Ufordelaktig</t>
  </si>
  <si>
    <t>U</t>
  </si>
  <si>
    <t>Inputområde</t>
  </si>
  <si>
    <t>Produktiviteteskomp. påvirkning på driftsresultatet</t>
  </si>
  <si>
    <t>Avvik i markedsstørrelse</t>
  </si>
  <si>
    <t>Avvik i markedsandel</t>
  </si>
  <si>
    <t>Den faste kostnadseffekten av prisgjenvinning</t>
  </si>
  <si>
    <t>Driftsinntekter</t>
  </si>
  <si>
    <t>Markedsandeler - realiserte</t>
  </si>
  <si>
    <t>Budsjettert markedsandel</t>
  </si>
  <si>
    <t>Budsjettert totalmarked</t>
  </si>
  <si>
    <t>Budsjettert salg (markedsandel- i antall enh.)</t>
  </si>
  <si>
    <t>Budsjettert dekningsbidrag per enhet</t>
  </si>
  <si>
    <t>Salgsvolumavviket</t>
  </si>
  <si>
    <t>Sum  - kontroll</t>
  </si>
  <si>
    <t>Virkelig totalmarkedet (antall enheter)</t>
  </si>
  <si>
    <t>Salgsprisavviket</t>
  </si>
  <si>
    <t>Salgets resultatavvik</t>
  </si>
  <si>
    <t>Budsjettert, gennomsnittlig pris per enhet</t>
  </si>
  <si>
    <t>Dir. materialer</t>
  </si>
  <si>
    <t>Dir. lønn</t>
  </si>
  <si>
    <t>Den faste kostnasdseffekten av veksten</t>
  </si>
  <si>
    <t>Faste softwarekostnader</t>
  </si>
  <si>
    <t>Faste utviklingskostnader</t>
  </si>
  <si>
    <t>Gjennomsnittlig salgspris per enhet</t>
  </si>
  <si>
    <t>Kostnad per kvm</t>
  </si>
  <si>
    <t>Direkte materialer i antall kvm</t>
  </si>
  <si>
    <t>Oppgave 2 Strategisk dekomponering</t>
  </si>
  <si>
    <t>Antall moduler levert</t>
  </si>
  <si>
    <t>Implementeringskapasittet i antal moduler</t>
  </si>
  <si>
    <t>Utviklingskostnader software</t>
  </si>
  <si>
    <t>Antall ansatte som arbeider med softwareutvikling</t>
  </si>
  <si>
    <t>Utviklingskostnad per ansatt</t>
  </si>
  <si>
    <t>Kostnader for implemeteringsstøtte</t>
  </si>
  <si>
    <t>Implementeringsstøttekostnader per enher kapasitet</t>
  </si>
  <si>
    <t>DigRegnskap</t>
  </si>
  <si>
    <t>(350-300)*40000.  =(C4-B4)*B7</t>
  </si>
  <si>
    <t>(15000-350*50)*500.  =(B24-C4*B23)*B22</t>
  </si>
  <si>
    <t>(450-450)*3333.   =(B27-B27)*B29</t>
  </si>
  <si>
    <t>(2-2)*937500.   =(B31-B31)*B32</t>
  </si>
  <si>
    <t>(38000-40000)*350.   =(B31-B31)*B32</t>
  </si>
  <si>
    <t>(500-550)*50*350.  =(B22-C22)*B23*C4</t>
  </si>
  <si>
    <t>(3333-2889)*450.   =(B29-C29)*B27</t>
  </si>
  <si>
    <t>(937,500-975000)*2.    =(B32-C32)*B31</t>
  </si>
  <si>
    <t>(50*350-16000)*550.   =(B23*C4-C24)*C22</t>
  </si>
  <si>
    <t>(450-450)*2889.  =(B27-C27)*C29</t>
  </si>
  <si>
    <t>(2-2)*975000.   =(B31-C31)*C32</t>
  </si>
</sst>
</file>

<file path=xl/styles.xml><?xml version="1.0" encoding="utf-8"?>
<styleSheet xmlns="http://schemas.openxmlformats.org/spreadsheetml/2006/main">
  <numFmts count="46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.00\ &quot;kr&quot;_-;\-* #,##0.00\ &quot;kr&quot;_-;_-* &quot;-&quot;??\ &quot;kr&quot;_-;_-@_-"/>
    <numFmt numFmtId="170" formatCode="&quot;kr&quot;\ #,##0;&quot;kr&quot;\ \-#,##0"/>
    <numFmt numFmtId="171" formatCode="&quot;kr&quot;\ #,##0;[Red]&quot;kr&quot;\ \-#,##0"/>
    <numFmt numFmtId="172" formatCode="&quot;kr&quot;\ #,##0.00;&quot;kr&quot;\ \-#,##0.00"/>
    <numFmt numFmtId="173" formatCode="&quot;kr&quot;\ #,##0.00;[Red]&quot;kr&quot;\ \-#,##0.00"/>
    <numFmt numFmtId="174" formatCode="_ &quot;kr&quot;\ * #,##0_ ;_ &quot;kr&quot;\ * \-#,##0_ ;_ &quot;kr&quot;\ * &quot;-&quot;_ ;_ @_ "/>
    <numFmt numFmtId="175" formatCode="_ * #,##0_ ;_ * \-#,##0_ ;_ * &quot;-&quot;_ ;_ @_ "/>
    <numFmt numFmtId="176" formatCode="_ &quot;kr&quot;\ * #,##0.00_ ;_ &quot;kr&quot;\ * \-#,##0.00_ ;_ &quot;kr&quot;\ * &quot;-&quot;??_ ;_ @_ "/>
    <numFmt numFmtId="177" formatCode="_ * #,##0.00_ ;_ * \-#,##0.00_ ;_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[&lt;=9999]0000;General"/>
    <numFmt numFmtId="187" formatCode="#,##0.00;[Red]#,##0.00"/>
    <numFmt numFmtId="188" formatCode="#,##0;[Red]#,##0"/>
    <numFmt numFmtId="189" formatCode="0.00;[Red]0.00"/>
    <numFmt numFmtId="190" formatCode="#,##0.000"/>
    <numFmt numFmtId="191" formatCode="#,##0.0000"/>
    <numFmt numFmtId="192" formatCode="0.000\ %"/>
    <numFmt numFmtId="193" formatCode="0.0000\ %"/>
    <numFmt numFmtId="194" formatCode="#,##0.0"/>
    <numFmt numFmtId="195" formatCode="0.000"/>
    <numFmt numFmtId="196" formatCode="0.0000"/>
    <numFmt numFmtId="197" formatCode="&quot;Ja&quot;;&quot;Ja&quot;;&quot;Nej&quot;"/>
    <numFmt numFmtId="198" formatCode="&quot;Sant&quot;;&quot;Sant&quot;;&quot;Falskt&quot;"/>
    <numFmt numFmtId="199" formatCode="&quot;På&quot;;&quot;På&quot;;&quot;Av&quot;"/>
    <numFmt numFmtId="200" formatCode="[$€-2]\ #,##0.00_);[Red]\([$€-2]\ #,##0.00\)"/>
    <numFmt numFmtId="201" formatCode="0.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185" fontId="0" fillId="0" borderId="0" applyFont="0" applyFill="0" applyBorder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83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88" fontId="0" fillId="0" borderId="10" xfId="0" applyNumberForma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88" fontId="2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Fill="1" applyAlignment="1">
      <alignment horizontal="right"/>
    </xf>
    <xf numFmtId="3" fontId="0" fillId="0" borderId="0" xfId="0" applyNumberFormat="1" applyFill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left"/>
    </xf>
    <xf numFmtId="188" fontId="0" fillId="0" borderId="14" xfId="0" applyNumberFormat="1" applyBorder="1" applyAlignment="1">
      <alignment/>
    </xf>
    <xf numFmtId="0" fontId="0" fillId="0" borderId="15" xfId="0" applyFill="1" applyBorder="1" applyAlignment="1">
      <alignment horizontal="left"/>
    </xf>
    <xf numFmtId="188" fontId="0" fillId="0" borderId="16" xfId="0" applyNumberFormat="1" applyBorder="1" applyAlignment="1">
      <alignment/>
    </xf>
    <xf numFmtId="0" fontId="0" fillId="0" borderId="17" xfId="0" applyBorder="1" applyAlignment="1">
      <alignment horizontal="left"/>
    </xf>
    <xf numFmtId="188" fontId="2" fillId="0" borderId="18" xfId="0" applyNumberFormat="1" applyFont="1" applyBorder="1" applyAlignment="1">
      <alignment/>
    </xf>
    <xf numFmtId="10" fontId="0" fillId="0" borderId="0" xfId="0" applyNumberFormat="1" applyFill="1" applyAlignment="1">
      <alignment/>
    </xf>
    <xf numFmtId="190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88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4" fillId="0" borderId="15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188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3" fontId="0" fillId="0" borderId="10" xfId="0" applyNumberFormat="1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 quotePrefix="1">
      <alignment/>
    </xf>
    <xf numFmtId="188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zoomScale="117" zoomScaleNormal="117" zoomScalePageLayoutView="0" workbookViewId="0" topLeftCell="A1">
      <selection activeCell="E11" sqref="E11"/>
    </sheetView>
  </sheetViews>
  <sheetFormatPr defaultColWidth="9.140625" defaultRowHeight="12.75"/>
  <cols>
    <col min="1" max="1" width="44.28125" style="0" customWidth="1"/>
    <col min="2" max="2" width="14.421875" style="0" bestFit="1" customWidth="1"/>
    <col min="3" max="3" width="14.421875" style="0" customWidth="1"/>
    <col min="4" max="4" width="8.140625" style="0" customWidth="1"/>
    <col min="5" max="5" width="45.00390625" style="0" bestFit="1" customWidth="1"/>
    <col min="6" max="6" width="14.421875" style="0" customWidth="1"/>
    <col min="7" max="7" width="3.00390625" style="0" customWidth="1"/>
    <col min="8" max="8" width="37.00390625" style="0" customWidth="1"/>
    <col min="9" max="10" width="9.7109375" style="0" bestFit="1" customWidth="1"/>
  </cols>
  <sheetData>
    <row r="1" ht="24" thickBot="1">
      <c r="A1" s="57" t="s">
        <v>60</v>
      </c>
    </row>
    <row r="2" spans="1:7" ht="18.75" thickBot="1">
      <c r="A2" s="54" t="s">
        <v>68</v>
      </c>
      <c r="B2" s="55"/>
      <c r="C2" s="55"/>
      <c r="D2" s="55"/>
      <c r="E2" s="55"/>
      <c r="F2" s="56"/>
      <c r="G2" s="50"/>
    </row>
    <row r="3" spans="1:4" ht="15.75">
      <c r="A3" s="34" t="s">
        <v>0</v>
      </c>
      <c r="B3" s="22">
        <v>2018</v>
      </c>
      <c r="C3" s="22">
        <v>2019</v>
      </c>
      <c r="D3" s="22"/>
    </row>
    <row r="4" spans="1:7" ht="12.75">
      <c r="A4" s="52" t="s">
        <v>61</v>
      </c>
      <c r="B4" s="41">
        <v>300</v>
      </c>
      <c r="C4" s="41">
        <v>350</v>
      </c>
      <c r="D4" s="32">
        <f>(C4-B4)/B4</f>
        <v>0.16666666666666666</v>
      </c>
      <c r="E4" s="4" t="s">
        <v>35</v>
      </c>
      <c r="F4" s="40"/>
      <c r="G4" s="40"/>
    </row>
    <row r="5" spans="1:7" ht="12.75">
      <c r="A5" s="35" t="s">
        <v>48</v>
      </c>
      <c r="B5" s="41">
        <v>5000</v>
      </c>
      <c r="C5" s="41">
        <v>5500</v>
      </c>
      <c r="D5" s="32">
        <f>(C5-B5)/B5</f>
        <v>0.1</v>
      </c>
      <c r="E5" s="4" t="s">
        <v>31</v>
      </c>
      <c r="F5" s="1" t="s">
        <v>32</v>
      </c>
      <c r="G5" s="1"/>
    </row>
    <row r="6" spans="1:7" ht="12.75">
      <c r="A6" s="35" t="s">
        <v>43</v>
      </c>
      <c r="B6" s="41"/>
      <c r="C6" s="41">
        <v>0</v>
      </c>
      <c r="D6" s="32"/>
      <c r="E6" s="4"/>
      <c r="F6" s="1"/>
      <c r="G6" s="1"/>
    </row>
    <row r="7" spans="1:7" ht="12.75">
      <c r="A7" s="35" t="s">
        <v>57</v>
      </c>
      <c r="B7" s="41">
        <v>40000</v>
      </c>
      <c r="C7" s="41">
        <v>38000</v>
      </c>
      <c r="D7" s="12"/>
      <c r="E7" s="4" t="s">
        <v>33</v>
      </c>
      <c r="F7" s="19" t="s">
        <v>34</v>
      </c>
      <c r="G7" s="19"/>
    </row>
    <row r="8" spans="1:7" ht="12.75">
      <c r="A8" s="35" t="s">
        <v>51</v>
      </c>
      <c r="B8" s="40"/>
      <c r="C8" s="40">
        <v>0</v>
      </c>
      <c r="D8" s="12"/>
      <c r="E8" s="4"/>
      <c r="F8" s="19"/>
      <c r="G8" s="19"/>
    </row>
    <row r="9" spans="1:7" ht="12.75">
      <c r="A9" s="35" t="s">
        <v>1</v>
      </c>
      <c r="B9" s="12">
        <f>B4*B7</f>
        <v>12000000</v>
      </c>
      <c r="C9" s="12">
        <f>C4*C7</f>
        <v>13300000</v>
      </c>
      <c r="D9" s="12"/>
      <c r="E9" s="4"/>
      <c r="F9" s="19"/>
      <c r="G9" s="19"/>
    </row>
    <row r="10" spans="1:10" ht="13.5" customHeight="1">
      <c r="A10" s="35" t="s">
        <v>41</v>
      </c>
      <c r="B10" s="32">
        <f>B4/B5</f>
        <v>0.06</v>
      </c>
      <c r="C10" s="32">
        <f>C4/C5</f>
        <v>0.06363636363636363</v>
      </c>
      <c r="D10" s="12"/>
      <c r="E10" s="4"/>
      <c r="F10" s="19"/>
      <c r="G10" s="19"/>
      <c r="I10" s="62"/>
      <c r="J10" s="62"/>
    </row>
    <row r="11" spans="1:7" ht="12.75">
      <c r="A11" s="35" t="s">
        <v>42</v>
      </c>
      <c r="B11" s="40"/>
      <c r="C11" s="60">
        <v>0</v>
      </c>
      <c r="D11" s="12"/>
      <c r="E11" s="4"/>
      <c r="F11" s="19"/>
      <c r="G11" s="19"/>
    </row>
    <row r="12" spans="1:7" ht="12.75">
      <c r="A12" s="35" t="s">
        <v>44</v>
      </c>
      <c r="B12" s="40"/>
      <c r="C12" s="41">
        <f>C6*C11</f>
        <v>0</v>
      </c>
      <c r="D12" s="12"/>
      <c r="E12" s="4"/>
      <c r="F12" s="19"/>
      <c r="G12" s="19"/>
    </row>
    <row r="13" spans="1:4" ht="12.75">
      <c r="A13" s="35" t="s">
        <v>45</v>
      </c>
      <c r="B13" s="13"/>
      <c r="C13" s="13">
        <v>0</v>
      </c>
      <c r="D13" s="12"/>
    </row>
    <row r="14" spans="1:7" ht="15.75">
      <c r="A14" s="35"/>
      <c r="B14" s="13"/>
      <c r="C14" s="13"/>
      <c r="D14" s="12"/>
      <c r="E14" s="2" t="s">
        <v>12</v>
      </c>
      <c r="F14" s="3"/>
      <c r="G14" s="3"/>
    </row>
    <row r="15" spans="1:8" ht="12.75">
      <c r="A15" s="35"/>
      <c r="B15" s="13"/>
      <c r="C15" s="13"/>
      <c r="D15" s="12"/>
      <c r="E15" t="s">
        <v>13</v>
      </c>
      <c r="F15" s="11">
        <f>(C4-B4)*B7</f>
        <v>2000000</v>
      </c>
      <c r="G15" s="11"/>
      <c r="H15" s="63" t="s">
        <v>69</v>
      </c>
    </row>
    <row r="16" spans="1:7" ht="12.75">
      <c r="A16" s="59" t="s">
        <v>52</v>
      </c>
      <c r="B16" s="12"/>
      <c r="C16" s="12"/>
      <c r="D16" s="12"/>
      <c r="E16" s="6" t="s">
        <v>14</v>
      </c>
      <c r="F16" s="11"/>
      <c r="G16" s="11"/>
    </row>
    <row r="17" spans="1:7" ht="12.75">
      <c r="A17" s="36" t="s">
        <v>58</v>
      </c>
      <c r="B17" s="13"/>
      <c r="C17" s="13"/>
      <c r="D17" s="12"/>
      <c r="E17" s="4" t="s">
        <v>16</v>
      </c>
      <c r="F17" s="11">
        <f>(B19-C4*B18)*B17</f>
        <v>0</v>
      </c>
      <c r="G17" s="11"/>
    </row>
    <row r="18" spans="1:8" ht="12.75">
      <c r="A18" s="36" t="s">
        <v>17</v>
      </c>
      <c r="B18" s="33">
        <f>B19/B4</f>
        <v>0</v>
      </c>
      <c r="C18" s="33">
        <f>C19/C4</f>
        <v>0</v>
      </c>
      <c r="D18" s="13"/>
      <c r="E18" s="4" t="s">
        <v>15</v>
      </c>
      <c r="F18" s="11">
        <f>(B24-C4*B23)*B22</f>
        <v>-1250000</v>
      </c>
      <c r="G18" s="11"/>
      <c r="H18" s="63" t="s">
        <v>70</v>
      </c>
    </row>
    <row r="19" spans="1:7" ht="12.75">
      <c r="A19" s="37" t="s">
        <v>59</v>
      </c>
      <c r="B19" s="61"/>
      <c r="C19" s="61"/>
      <c r="D19" s="23"/>
      <c r="E19" s="6" t="s">
        <v>54</v>
      </c>
      <c r="F19" s="11"/>
      <c r="G19" s="11"/>
    </row>
    <row r="20" spans="1:8" ht="12.75">
      <c r="A20" s="36" t="s">
        <v>5</v>
      </c>
      <c r="B20" s="12">
        <f>B17*B19</f>
        <v>0</v>
      </c>
      <c r="C20" s="12">
        <f>C17*C19</f>
        <v>0</v>
      </c>
      <c r="D20" s="12"/>
      <c r="E20" s="4" t="str">
        <f>+A28</f>
        <v>Kostnader for implemeteringsstøtte</v>
      </c>
      <c r="F20" s="11">
        <f>(B27-B27)*B29</f>
        <v>0</v>
      </c>
      <c r="G20" s="11"/>
      <c r="H20" s="63" t="s">
        <v>71</v>
      </c>
    </row>
    <row r="21" spans="1:8" ht="12.75">
      <c r="A21" s="38" t="s">
        <v>53</v>
      </c>
      <c r="B21" s="12"/>
      <c r="C21" s="12"/>
      <c r="D21" s="12"/>
      <c r="E21" s="7" t="str">
        <f>+A30</f>
        <v>Utviklingskostnader software</v>
      </c>
      <c r="F21" s="14">
        <f>(B31-B31)*B32</f>
        <v>0</v>
      </c>
      <c r="G21" s="64"/>
      <c r="H21" s="63" t="s">
        <v>72</v>
      </c>
    </row>
    <row r="22" spans="1:7" ht="12.75">
      <c r="A22" s="36" t="s">
        <v>2</v>
      </c>
      <c r="B22" s="13">
        <v>500</v>
      </c>
      <c r="C22" s="13">
        <v>550</v>
      </c>
      <c r="D22" s="12"/>
      <c r="E22" s="15" t="s">
        <v>27</v>
      </c>
      <c r="F22" s="17">
        <f>SUM(F15:F21)</f>
        <v>750000</v>
      </c>
      <c r="G22" s="17"/>
    </row>
    <row r="23" spans="1:4" ht="12.75">
      <c r="A23" s="36" t="s">
        <v>18</v>
      </c>
      <c r="B23" s="13">
        <f>B24/B4</f>
        <v>50</v>
      </c>
      <c r="C23" s="13">
        <f>C24/C4</f>
        <v>45.714285714285715</v>
      </c>
      <c r="D23" s="13"/>
    </row>
    <row r="24" spans="1:5" ht="15.75">
      <c r="A24" s="37" t="s">
        <v>3</v>
      </c>
      <c r="B24" s="61">
        <v>15000</v>
      </c>
      <c r="C24" s="61">
        <v>16000</v>
      </c>
      <c r="D24" s="23"/>
      <c r="E24" s="2" t="s">
        <v>20</v>
      </c>
    </row>
    <row r="25" spans="1:8" ht="12.75">
      <c r="A25" s="36" t="s">
        <v>4</v>
      </c>
      <c r="B25" s="12">
        <f>B22*B24</f>
        <v>7500000</v>
      </c>
      <c r="C25" s="12">
        <f>C22*C24</f>
        <v>8800000</v>
      </c>
      <c r="D25" s="12"/>
      <c r="E25" t="s">
        <v>21</v>
      </c>
      <c r="F25" s="11">
        <f>(C7-B7)*C4</f>
        <v>-700000</v>
      </c>
      <c r="G25" s="11"/>
      <c r="H25" s="63" t="s">
        <v>73</v>
      </c>
    </row>
    <row r="26" spans="1:7" ht="12.75">
      <c r="A26" s="39" t="s">
        <v>6</v>
      </c>
      <c r="B26" s="12">
        <f>B20+B25</f>
        <v>7500000</v>
      </c>
      <c r="C26" s="12">
        <f>C20+C25</f>
        <v>8800000</v>
      </c>
      <c r="D26" s="12"/>
      <c r="E26" s="6" t="s">
        <v>22</v>
      </c>
      <c r="F26" s="11"/>
      <c r="G26" s="11"/>
    </row>
    <row r="27" spans="1:7" ht="12.75">
      <c r="A27" s="58" t="s">
        <v>62</v>
      </c>
      <c r="B27" s="12">
        <v>450</v>
      </c>
      <c r="C27" s="12">
        <v>450</v>
      </c>
      <c r="D27" s="12"/>
      <c r="E27" s="4" t="s">
        <v>16</v>
      </c>
      <c r="F27" s="11">
        <f>(B17-C17)*B18*C4</f>
        <v>0</v>
      </c>
      <c r="G27" s="11"/>
    </row>
    <row r="28" spans="1:8" ht="12.75">
      <c r="A28" s="58" t="s">
        <v>66</v>
      </c>
      <c r="B28" s="12">
        <v>1500000</v>
      </c>
      <c r="C28" s="12">
        <v>1300000</v>
      </c>
      <c r="D28" s="12"/>
      <c r="E28" s="4" t="s">
        <v>15</v>
      </c>
      <c r="F28" s="11">
        <f>(B22-C22)*B23*C4</f>
        <v>-875000</v>
      </c>
      <c r="G28" s="11"/>
      <c r="H28" s="63" t="s">
        <v>74</v>
      </c>
    </row>
    <row r="29" spans="1:7" ht="12.75">
      <c r="A29" s="39" t="s">
        <v>67</v>
      </c>
      <c r="B29" s="12">
        <f>B28/B27</f>
        <v>3333.3333333333335</v>
      </c>
      <c r="C29" s="12">
        <f>C28/C27</f>
        <v>2888.8888888888887</v>
      </c>
      <c r="D29" s="12"/>
      <c r="E29" s="6" t="s">
        <v>39</v>
      </c>
      <c r="F29" s="11"/>
      <c r="G29" s="11"/>
    </row>
    <row r="30" spans="1:8" ht="12.75">
      <c r="A30" s="58" t="s">
        <v>63</v>
      </c>
      <c r="B30" s="12">
        <f>3750000/2</f>
        <v>1875000</v>
      </c>
      <c r="C30" s="12">
        <f>3900000/2</f>
        <v>1950000</v>
      </c>
      <c r="D30" s="12"/>
      <c r="E30" s="4" t="str">
        <f>+A28</f>
        <v>Kostnader for implemeteringsstøtte</v>
      </c>
      <c r="F30" s="11">
        <f>(B29-C29)*B27</f>
        <v>200000.00000000015</v>
      </c>
      <c r="G30" s="11"/>
      <c r="H30" s="63" t="s">
        <v>75</v>
      </c>
    </row>
    <row r="31" spans="1:8" ht="12.75">
      <c r="A31" s="58" t="s">
        <v>64</v>
      </c>
      <c r="B31" s="12">
        <v>2</v>
      </c>
      <c r="C31" s="12">
        <v>2</v>
      </c>
      <c r="D31" s="12"/>
      <c r="E31" s="7" t="str">
        <f>+A30</f>
        <v>Utviklingskostnader software</v>
      </c>
      <c r="F31" s="14">
        <f>(B32-C32)*B31</f>
        <v>-75000</v>
      </c>
      <c r="G31" s="64"/>
      <c r="H31" s="63" t="s">
        <v>76</v>
      </c>
    </row>
    <row r="32" spans="1:7" ht="12.75">
      <c r="A32" s="58" t="s">
        <v>65</v>
      </c>
      <c r="B32" s="12">
        <f>B30/B31</f>
        <v>937500</v>
      </c>
      <c r="C32" s="12">
        <f>C30/C31</f>
        <v>975000</v>
      </c>
      <c r="D32" s="12"/>
      <c r="E32" s="16" t="s">
        <v>28</v>
      </c>
      <c r="F32" s="17">
        <f>SUM(F25:F31)</f>
        <v>-1449999.9999999998</v>
      </c>
      <c r="G32" s="17"/>
    </row>
    <row r="33" spans="2:5" ht="12.75">
      <c r="B33" s="3"/>
      <c r="C33" s="3"/>
      <c r="D33" s="12"/>
      <c r="E33" s="15"/>
    </row>
    <row r="34" spans="1:7" ht="15.75">
      <c r="A34" s="2" t="s">
        <v>7</v>
      </c>
      <c r="B34" s="3"/>
      <c r="C34" s="3"/>
      <c r="D34" s="3"/>
      <c r="E34" s="18" t="s">
        <v>23</v>
      </c>
      <c r="F34" s="11"/>
      <c r="G34" s="11"/>
    </row>
    <row r="35" spans="1:7" ht="12.75">
      <c r="A35" t="s">
        <v>40</v>
      </c>
      <c r="B35" s="3">
        <f>B9</f>
        <v>12000000</v>
      </c>
      <c r="C35" s="3">
        <f>C9</f>
        <v>13300000</v>
      </c>
      <c r="D35" s="3"/>
      <c r="E35" s="6" t="s">
        <v>24</v>
      </c>
      <c r="F35" s="11"/>
      <c r="G35" s="11"/>
    </row>
    <row r="36" spans="1:7" ht="12.75">
      <c r="A36" s="8" t="s">
        <v>8</v>
      </c>
      <c r="B36" s="9">
        <f>B26</f>
        <v>7500000</v>
      </c>
      <c r="C36" s="9">
        <f>C26</f>
        <v>8800000</v>
      </c>
      <c r="D36" s="20"/>
      <c r="E36" s="4" t="s">
        <v>16</v>
      </c>
      <c r="F36" s="11">
        <f>(B18*C4-C19)*C17</f>
        <v>0</v>
      </c>
      <c r="G36" s="11"/>
    </row>
    <row r="37" spans="1:8" ht="12.75">
      <c r="A37" t="s">
        <v>9</v>
      </c>
      <c r="B37" s="3">
        <f>B35-B36</f>
        <v>4500000</v>
      </c>
      <c r="C37" s="3">
        <f>C35-C36</f>
        <v>4500000</v>
      </c>
      <c r="D37" s="3">
        <f>C37/C4</f>
        <v>12857.142857142857</v>
      </c>
      <c r="E37" s="4" t="s">
        <v>15</v>
      </c>
      <c r="F37" s="11">
        <f>(B23*C4-C24)*C22</f>
        <v>825000</v>
      </c>
      <c r="G37" s="11"/>
      <c r="H37" s="63" t="s">
        <v>77</v>
      </c>
    </row>
    <row r="38" spans="1:7" ht="12.75">
      <c r="A38" s="51" t="s">
        <v>55</v>
      </c>
      <c r="B38" s="3">
        <f>B28</f>
        <v>1500000</v>
      </c>
      <c r="C38" s="3">
        <f>C28</f>
        <v>1300000</v>
      </c>
      <c r="D38" s="3"/>
      <c r="E38" t="s">
        <v>25</v>
      </c>
      <c r="F38" s="11"/>
      <c r="G38" s="11"/>
    </row>
    <row r="39" spans="1:8" ht="12.75">
      <c r="A39" s="53" t="s">
        <v>56</v>
      </c>
      <c r="B39" s="5">
        <f>B30</f>
        <v>1875000</v>
      </c>
      <c r="C39" s="5">
        <f>C30</f>
        <v>1950000</v>
      </c>
      <c r="D39" s="21"/>
      <c r="E39" s="4" t="str">
        <f>+A28</f>
        <v>Kostnader for implemeteringsstøtte</v>
      </c>
      <c r="F39" s="11">
        <f>(B27-C27)*C29</f>
        <v>0</v>
      </c>
      <c r="G39" s="11"/>
      <c r="H39" s="63" t="s">
        <v>78</v>
      </c>
    </row>
    <row r="40" spans="1:8" ht="12.75">
      <c r="A40" s="10" t="s">
        <v>10</v>
      </c>
      <c r="B40" s="3">
        <f>B37-B38-B39</f>
        <v>1125000</v>
      </c>
      <c r="C40" s="3">
        <f>C37-C38-C39</f>
        <v>1250000</v>
      </c>
      <c r="D40" s="3"/>
      <c r="E40" s="7" t="str">
        <f>+A30</f>
        <v>Utviklingskostnader software</v>
      </c>
      <c r="F40" s="14">
        <f>(B31-C31)*C32</f>
        <v>0</v>
      </c>
      <c r="G40" s="64"/>
      <c r="H40" s="63" t="s">
        <v>79</v>
      </c>
    </row>
    <row r="41" spans="2:7" ht="12.75">
      <c r="B41" s="4" t="s">
        <v>11</v>
      </c>
      <c r="C41" s="17">
        <f>C40-B40</f>
        <v>125000</v>
      </c>
      <c r="D41" s="17"/>
      <c r="E41" s="16" t="s">
        <v>36</v>
      </c>
      <c r="F41" s="17">
        <f>SUM(F36:F40)</f>
        <v>825000</v>
      </c>
      <c r="G41" s="17"/>
    </row>
    <row r="42" spans="2:7" ht="12.75">
      <c r="B42" s="3"/>
      <c r="C42" s="3"/>
      <c r="D42" s="3"/>
      <c r="E42" s="15"/>
      <c r="F42" s="11">
        <f>+F22+F32+F41</f>
        <v>125000.00000000023</v>
      </c>
      <c r="G42" s="11"/>
    </row>
    <row r="43" spans="3:7" ht="15.75">
      <c r="C43" s="3"/>
      <c r="D43" s="3"/>
      <c r="E43" s="2" t="s">
        <v>19</v>
      </c>
      <c r="F43" s="11"/>
      <c r="G43" s="11"/>
    </row>
    <row r="44" spans="3:5" ht="13.5" thickBot="1">
      <c r="C44" s="3"/>
      <c r="D44" s="3"/>
      <c r="E44" s="15" t="s">
        <v>37</v>
      </c>
    </row>
    <row r="45" spans="1:5" ht="15.75">
      <c r="A45" s="24" t="s">
        <v>26</v>
      </c>
      <c r="B45" s="25"/>
      <c r="C45" s="3"/>
      <c r="D45" s="3"/>
      <c r="E45" s="15" t="s">
        <v>38</v>
      </c>
    </row>
    <row r="46" spans="1:2" ht="12.75">
      <c r="A46" s="26" t="s">
        <v>27</v>
      </c>
      <c r="B46" s="27">
        <f>F22</f>
        <v>750000</v>
      </c>
    </row>
    <row r="47" spans="1:2" ht="12.75">
      <c r="A47" s="26" t="s">
        <v>28</v>
      </c>
      <c r="B47" s="27">
        <f>F32</f>
        <v>-1449999.9999999998</v>
      </c>
    </row>
    <row r="48" spans="1:2" ht="12.75">
      <c r="A48" s="28" t="s">
        <v>29</v>
      </c>
      <c r="B48" s="29">
        <f>F41</f>
        <v>825000</v>
      </c>
    </row>
    <row r="49" spans="1:2" ht="13.5" thickBot="1">
      <c r="A49" s="30" t="s">
        <v>30</v>
      </c>
      <c r="B49" s="31">
        <f>SUM(B46:B48)</f>
        <v>125000.00000000023</v>
      </c>
    </row>
    <row r="50" ht="13.5" thickBot="1"/>
    <row r="51" spans="1:7" ht="15.75">
      <c r="A51" s="24" t="s">
        <v>46</v>
      </c>
      <c r="B51" s="42">
        <f>(C4-C12)*C13</f>
        <v>0</v>
      </c>
      <c r="C51" s="1"/>
      <c r="E51" s="24" t="s">
        <v>49</v>
      </c>
      <c r="F51" s="42">
        <f>(C7-C8)*C4</f>
        <v>13300000</v>
      </c>
      <c r="G51" s="49"/>
    </row>
    <row r="52" spans="1:7" ht="15.75">
      <c r="A52" s="43"/>
      <c r="B52" s="27"/>
      <c r="E52" s="46" t="s">
        <v>46</v>
      </c>
      <c r="F52" s="47">
        <f>(C4-C12)*C13</f>
        <v>0</v>
      </c>
      <c r="G52" s="65"/>
    </row>
    <row r="53" spans="1:7" ht="16.5" thickBot="1">
      <c r="A53" s="43" t="s">
        <v>37</v>
      </c>
      <c r="B53" s="27">
        <f>(C5-C6)*C11*C13</f>
        <v>0</v>
      </c>
      <c r="E53" s="48" t="s">
        <v>50</v>
      </c>
      <c r="F53" s="31">
        <f>B55+F51</f>
        <v>13300000</v>
      </c>
      <c r="G53" s="49"/>
    </row>
    <row r="54" spans="1:2" ht="12.75">
      <c r="A54" s="44" t="s">
        <v>38</v>
      </c>
      <c r="B54" s="29">
        <f>(C10-C11)*C5*C13</f>
        <v>0</v>
      </c>
    </row>
    <row r="55" spans="1:2" ht="13.5" thickBot="1">
      <c r="A55" s="45" t="s">
        <v>47</v>
      </c>
      <c r="B55" s="31">
        <f>B53+B54</f>
        <v>0</v>
      </c>
    </row>
    <row r="56" spans="1:2" ht="12.75">
      <c r="A56" s="50"/>
      <c r="B56" s="49"/>
    </row>
    <row r="57" spans="2:7" ht="12.75">
      <c r="B57" s="11"/>
      <c r="F57" s="3"/>
      <c r="G57" s="3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ht="12.75">
      <c r="B67" s="11"/>
    </row>
    <row r="68" ht="12.75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HiBu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RichardT</dc:creator>
  <cp:keywords/>
  <dc:description/>
  <cp:lastModifiedBy>Margrethe Karijord Johnsen</cp:lastModifiedBy>
  <cp:lastPrinted>2020-12-21T16:29:50Z</cp:lastPrinted>
  <dcterms:created xsi:type="dcterms:W3CDTF">2008-07-30T13:05:24Z</dcterms:created>
  <dcterms:modified xsi:type="dcterms:W3CDTF">2021-08-12T13:40:04Z</dcterms:modified>
  <cp:category/>
  <cp:version/>
  <cp:contentType/>
  <cp:contentStatus/>
</cp:coreProperties>
</file>