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TUDIE\EKSAMEN\Eksamen Halden\Oppgavesett\VÅR 2022\ØIS\Sensorveiledninger\"/>
    </mc:Choice>
  </mc:AlternateContent>
  <xr:revisionPtr revIDLastSave="0" documentId="8_{931B9273-AE0C-4C9B-B5B9-CB1D2F3B2B06}" xr6:coauthVersionLast="36" xr6:coauthVersionMax="36" xr10:uidLastSave="{00000000-0000-0000-0000-000000000000}"/>
  <bookViews>
    <workbookView xWindow="0" yWindow="0" windowWidth="21570" windowHeight="9375" xr2:uid="{E57922DB-69E9-4BDB-9F9D-B7C5397C077E}"/>
  </bookViews>
  <sheets>
    <sheet name="Oppgave 3" sheetId="2" r:id="rId1"/>
    <sheet name="Oppgave 2" sheetId="1" r:id="rId2"/>
    <sheet name="Oppgv1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2" l="1"/>
  <c r="E51" i="2"/>
  <c r="B64" i="2"/>
  <c r="D10" i="3" l="1"/>
  <c r="G8" i="3"/>
  <c r="G7" i="3"/>
  <c r="G4" i="3"/>
  <c r="G5" i="3"/>
  <c r="G3" i="3"/>
  <c r="F6" i="3"/>
  <c r="F5" i="3"/>
  <c r="F4" i="3"/>
  <c r="F3" i="3"/>
  <c r="D4" i="3"/>
  <c r="E4" i="3"/>
  <c r="D5" i="3"/>
  <c r="E5" i="3"/>
  <c r="E3" i="3"/>
  <c r="D3" i="3"/>
  <c r="C12" i="1"/>
  <c r="D13" i="1"/>
  <c r="D12" i="1"/>
  <c r="C13" i="1"/>
  <c r="E13" i="1"/>
  <c r="E12" i="1"/>
  <c r="F13" i="1"/>
  <c r="F12" i="1"/>
  <c r="H13" i="1"/>
  <c r="B59" i="2" l="1"/>
  <c r="B48" i="2"/>
  <c r="B42" i="2" l="1"/>
  <c r="D29" i="2"/>
  <c r="E29" i="2"/>
  <c r="D30" i="2"/>
  <c r="E30" i="2"/>
  <c r="D32" i="2"/>
  <c r="E32" i="2"/>
  <c r="B26" i="2"/>
  <c r="B22" i="2"/>
  <c r="C23" i="2" s="1"/>
  <c r="C39" i="2"/>
  <c r="B38" i="2"/>
  <c r="E38" i="2" s="1"/>
  <c r="E39" i="2" s="1"/>
  <c r="D37" i="2"/>
  <c r="D39" i="2" s="1"/>
  <c r="B36" i="2"/>
  <c r="B39" i="2" s="1"/>
  <c r="C32" i="2"/>
  <c r="C30" i="2"/>
  <c r="C29" i="2"/>
  <c r="E31" i="2" l="1"/>
  <c r="E33" i="2" s="1"/>
  <c r="D31" i="2"/>
  <c r="D33" i="2" s="1"/>
  <c r="B41" i="2"/>
  <c r="C31" i="2"/>
  <c r="C33" i="2" s="1"/>
  <c r="E23" i="2"/>
  <c r="D23" i="2"/>
  <c r="B24" i="2"/>
  <c r="C24" i="2"/>
  <c r="D25" i="2" s="1"/>
  <c r="C25" i="2"/>
  <c r="C26" i="2" s="1"/>
  <c r="D26" i="2" l="1"/>
  <c r="D41" i="2" s="1"/>
  <c r="D24" i="2"/>
  <c r="C41" i="2"/>
  <c r="C42" i="2" s="1"/>
  <c r="E24" i="2" l="1"/>
  <c r="E25" i="2"/>
  <c r="E26" i="2" s="1"/>
  <c r="E41" i="2" s="1"/>
  <c r="B53" i="2" s="1"/>
  <c r="B52" i="2" l="1"/>
</calcChain>
</file>

<file path=xl/sharedStrings.xml><?xml version="1.0" encoding="utf-8"?>
<sst xmlns="http://schemas.openxmlformats.org/spreadsheetml/2006/main" count="79" uniqueCount="70">
  <si>
    <t>Strøm enhets pris</t>
  </si>
  <si>
    <t>vedlikehold</t>
  </si>
  <si>
    <t>betalbare faste kostnader per år</t>
  </si>
  <si>
    <t>solcelle paneler</t>
  </si>
  <si>
    <t>varighet år</t>
  </si>
  <si>
    <t>restverdi</t>
  </si>
  <si>
    <t>arbeidskapital</t>
  </si>
  <si>
    <t>kapitalkostnad</t>
  </si>
  <si>
    <t>drift</t>
  </si>
  <si>
    <t>omsetning</t>
  </si>
  <si>
    <t>solgte enheter strøm per år</t>
  </si>
  <si>
    <t>variable enhetskostnad per årr</t>
  </si>
  <si>
    <t>variable kostnader</t>
  </si>
  <si>
    <t>DB</t>
  </si>
  <si>
    <t>faste kostnader</t>
  </si>
  <si>
    <t>KS fra drift</t>
  </si>
  <si>
    <t>Investeringer:</t>
  </si>
  <si>
    <t>anleggsinvestering</t>
  </si>
  <si>
    <t>Kontantsrøm fra investering</t>
  </si>
  <si>
    <t>Nåverdi</t>
  </si>
  <si>
    <t>internrente</t>
  </si>
  <si>
    <t>svært lønnsomt prosjekt</t>
  </si>
  <si>
    <t>a) Budsjetter prosjektets kontantstrøm</t>
  </si>
  <si>
    <t>tilbakebetalingstid</t>
  </si>
  <si>
    <t>c)</t>
  </si>
  <si>
    <t>Finansiering</t>
  </si>
  <si>
    <t>lånebeløp</t>
  </si>
  <si>
    <t>avdrag</t>
  </si>
  <si>
    <t>restlån</t>
  </si>
  <si>
    <t>renter</t>
  </si>
  <si>
    <t>kontantstrom fra finansiering</t>
  </si>
  <si>
    <t>avdragstid år</t>
  </si>
  <si>
    <t>rente</t>
  </si>
  <si>
    <t>kontantstrøm til egenkapitalen før skatt</t>
  </si>
  <si>
    <t>internrente høyere enn avkastningkrav</t>
  </si>
  <si>
    <t>tilbakebetaling</t>
  </si>
  <si>
    <t>vedlikehold år 2</t>
  </si>
  <si>
    <t>gjeldskostnad</t>
  </si>
  <si>
    <t>egenkapital kostnad</t>
  </si>
  <si>
    <t>rf</t>
  </si>
  <si>
    <t>skatt</t>
  </si>
  <si>
    <t>gjeldsandel</t>
  </si>
  <si>
    <t>wacc</t>
  </si>
  <si>
    <t>c) beregn nåverdi, internrente og tilbakebetalingstid</t>
  </si>
  <si>
    <t xml:space="preserve">b) </t>
  </si>
  <si>
    <t>forventet avkastning</t>
  </si>
  <si>
    <t>beta</t>
  </si>
  <si>
    <t xml:space="preserve">a) </t>
  </si>
  <si>
    <t xml:space="preserve">Kupongrenten har fast rente over lånets løpetid. Altså vil renten være den samme ved hver innbetaling.  </t>
  </si>
  <si>
    <t xml:space="preserve">Markedsrenten er flytende eller varierende over tid, derfor vil ikke renten være det samme ved hver innbetaling. </t>
  </si>
  <si>
    <t>Tar utgangspunkt i formel 3.6</t>
  </si>
  <si>
    <t xml:space="preserve">År </t>
  </si>
  <si>
    <t xml:space="preserve">Kupongrente </t>
  </si>
  <si>
    <t xml:space="preserve">Emisjonbeløp </t>
  </si>
  <si>
    <t xml:space="preserve">Renter </t>
  </si>
  <si>
    <t xml:space="preserve">Renter og avdrag </t>
  </si>
  <si>
    <t>markeds rente</t>
  </si>
  <si>
    <t>pålydende</t>
  </si>
  <si>
    <t>hvis solklar skal hente inn mer enn  3 000 000, må selskapet ha kupongrente høyere enn markedsrenta.</t>
  </si>
  <si>
    <t>FB</t>
  </si>
  <si>
    <t>NFLX</t>
  </si>
  <si>
    <t>%</t>
  </si>
  <si>
    <t>Portefølje</t>
  </si>
  <si>
    <t>hjelpekolonne</t>
  </si>
  <si>
    <t>varians</t>
  </si>
  <si>
    <t>stdev</t>
  </si>
  <si>
    <t>d)</t>
  </si>
  <si>
    <t>korrelasjon</t>
  </si>
  <si>
    <t>begge selskapene er store teknologi selskaper og sterkt korrelert. Det er derfor en mindre diversifikasjonsgevinst å hente på disse to investeringene.</t>
  </si>
  <si>
    <t>2 år og 97 dager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</si>
</sst>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7" formatCode="0.0"/>
    <numFmt numFmtId="168" formatCode="0.0000"/>
    <numFmt numFmtId="169" formatCode="0.0%"/>
    <numFmt numFmtId="170" formatCode="_-* #,##0_-;\-* #,##0_-;_-* &quot;-&quot;??_-;_-@_-"/>
    <numFmt numFmtId="171" formatCode="#\ ###\ ###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165" fontId="0" fillId="0" borderId="0" xfId="1" applyNumberFormat="1" applyFont="1"/>
    <xf numFmtId="166" fontId="0" fillId="0" borderId="0" xfId="1" applyNumberFormat="1" applyFont="1"/>
    <xf numFmtId="9" fontId="0" fillId="0" borderId="0" xfId="0" applyNumberFormat="1"/>
    <xf numFmtId="166" fontId="0" fillId="0" borderId="0" xfId="0" applyNumberFormat="1"/>
    <xf numFmtId="0" fontId="0" fillId="0" borderId="1" xfId="0" applyBorder="1"/>
    <xf numFmtId="166" fontId="0" fillId="0" borderId="1" xfId="1" applyNumberFormat="1" applyFont="1" applyBorder="1"/>
    <xf numFmtId="0" fontId="0" fillId="2" borderId="1" xfId="0" applyFill="1" applyBorder="1"/>
    <xf numFmtId="166" fontId="0" fillId="2" borderId="1" xfId="1" applyNumberFormat="1" applyFont="1" applyFill="1" applyBorder="1"/>
    <xf numFmtId="166" fontId="0" fillId="0" borderId="1" xfId="0" applyNumberFormat="1" applyBorder="1"/>
    <xf numFmtId="166" fontId="0" fillId="2" borderId="1" xfId="0" applyNumberFormat="1" applyFill="1" applyBorder="1"/>
    <xf numFmtId="0" fontId="2" fillId="0" borderId="1" xfId="0" applyFont="1" applyBorder="1"/>
    <xf numFmtId="164" fontId="0" fillId="0" borderId="0" xfId="1" applyNumberFormat="1" applyFont="1"/>
    <xf numFmtId="167" fontId="0" fillId="0" borderId="0" xfId="0" applyNumberFormat="1"/>
    <xf numFmtId="168" fontId="0" fillId="0" borderId="0" xfId="0" applyNumberFormat="1"/>
    <xf numFmtId="9" fontId="0" fillId="0" borderId="0" xfId="2" applyFont="1"/>
    <xf numFmtId="169" fontId="0" fillId="0" borderId="0" xfId="2" applyNumberFormat="1" applyFont="1"/>
    <xf numFmtId="10" fontId="0" fillId="0" borderId="0" xfId="2" applyNumberFormat="1" applyFont="1"/>
    <xf numFmtId="9" fontId="0" fillId="0" borderId="0" xfId="2" applyNumberFormat="1" applyFont="1"/>
    <xf numFmtId="0" fontId="1" fillId="0" borderId="0" xfId="3"/>
    <xf numFmtId="0" fontId="1" fillId="0" borderId="2" xfId="3" applyBorder="1"/>
    <xf numFmtId="0" fontId="1" fillId="0" borderId="2" xfId="3" applyBorder="1" applyAlignment="1">
      <alignment horizontal="center"/>
    </xf>
    <xf numFmtId="0" fontId="1" fillId="0" borderId="1" xfId="3" applyBorder="1"/>
    <xf numFmtId="170" fontId="0" fillId="0" borderId="2" xfId="4" applyNumberFormat="1" applyFont="1" applyBorder="1"/>
    <xf numFmtId="170" fontId="0" fillId="0" borderId="1" xfId="4" applyNumberFormat="1" applyFont="1" applyBorder="1"/>
    <xf numFmtId="0" fontId="0" fillId="0" borderId="1" xfId="3" applyFont="1" applyBorder="1"/>
    <xf numFmtId="9" fontId="1" fillId="0" borderId="3" xfId="3" applyNumberFormat="1" applyBorder="1"/>
    <xf numFmtId="9" fontId="0" fillId="0" borderId="4" xfId="5" applyFont="1" applyBorder="1"/>
    <xf numFmtId="9" fontId="1" fillId="0" borderId="5" xfId="3" applyNumberFormat="1" applyBorder="1"/>
    <xf numFmtId="170" fontId="0" fillId="0" borderId="6" xfId="4" applyNumberFormat="1" applyFont="1" applyBorder="1"/>
    <xf numFmtId="9" fontId="0" fillId="0" borderId="7" xfId="5" applyFont="1" applyBorder="1"/>
    <xf numFmtId="0" fontId="0" fillId="0" borderId="0" xfId="3" applyFont="1"/>
    <xf numFmtId="166" fontId="1" fillId="0" borderId="0" xfId="1" applyNumberFormat="1"/>
    <xf numFmtId="164" fontId="0" fillId="0" borderId="0" xfId="1" applyFont="1"/>
    <xf numFmtId="171" fontId="0" fillId="3" borderId="1" xfId="1" applyNumberFormat="1" applyFont="1" applyFill="1" applyBorder="1"/>
  </cellXfs>
  <cellStyles count="6">
    <cellStyle name="Komma" xfId="1" builtinId="3"/>
    <cellStyle name="Komma 2" xfId="4" xr:uid="{9C2129E4-7DAF-4853-A9D9-96D5D5845554}"/>
    <cellStyle name="Normal" xfId="0" builtinId="0"/>
    <cellStyle name="Normal 2" xfId="3" xr:uid="{228512AF-604A-4FF1-88B7-E43792BA08AE}"/>
    <cellStyle name="Prosent" xfId="2" builtinId="5"/>
    <cellStyle name="Prosent 2" xfId="5" xr:uid="{1CE0CE79-465D-4751-BE9A-38905B9C2D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B1664-E1E0-4283-B090-63A522890A91}">
  <dimension ref="A2:E64"/>
  <sheetViews>
    <sheetView tabSelected="1" topLeftCell="A31" workbookViewId="0">
      <selection activeCell="F36" sqref="F36"/>
    </sheetView>
  </sheetViews>
  <sheetFormatPr baseColWidth="10" defaultRowHeight="15" x14ac:dyDescent="0.25"/>
  <cols>
    <col min="1" max="1" width="41" customWidth="1"/>
    <col min="2" max="2" width="13.85546875" bestFit="1" customWidth="1"/>
    <col min="3" max="3" width="13.28515625" bestFit="1" customWidth="1"/>
    <col min="4" max="5" width="13.140625" bestFit="1" customWidth="1"/>
  </cols>
  <sheetData>
    <row r="2" spans="1:2" x14ac:dyDescent="0.25">
      <c r="A2" t="s">
        <v>26</v>
      </c>
      <c r="B2">
        <v>3000000</v>
      </c>
    </row>
    <row r="3" spans="1:2" x14ac:dyDescent="0.25">
      <c r="A3" t="s">
        <v>31</v>
      </c>
      <c r="B3">
        <v>3</v>
      </c>
    </row>
    <row r="4" spans="1:2" x14ac:dyDescent="0.25">
      <c r="A4" t="s">
        <v>32</v>
      </c>
      <c r="B4" s="3">
        <v>0.05</v>
      </c>
    </row>
    <row r="5" spans="1:2" x14ac:dyDescent="0.25">
      <c r="B5" s="2"/>
    </row>
    <row r="6" spans="1:2" x14ac:dyDescent="0.25">
      <c r="A6" t="s">
        <v>0</v>
      </c>
      <c r="B6" s="1">
        <v>3</v>
      </c>
    </row>
    <row r="7" spans="1:2" x14ac:dyDescent="0.25">
      <c r="A7" t="s">
        <v>11</v>
      </c>
      <c r="B7" s="1">
        <v>1</v>
      </c>
    </row>
    <row r="8" spans="1:2" x14ac:dyDescent="0.25">
      <c r="A8" t="s">
        <v>10</v>
      </c>
      <c r="B8" s="2">
        <v>1500000</v>
      </c>
    </row>
    <row r="9" spans="1:2" x14ac:dyDescent="0.25">
      <c r="A9" t="s">
        <v>2</v>
      </c>
      <c r="B9" s="2">
        <v>500000</v>
      </c>
    </row>
    <row r="10" spans="1:2" x14ac:dyDescent="0.25">
      <c r="A10" t="s">
        <v>36</v>
      </c>
      <c r="B10" s="2">
        <v>400000</v>
      </c>
    </row>
    <row r="11" spans="1:2" x14ac:dyDescent="0.25">
      <c r="A11" t="s">
        <v>3</v>
      </c>
      <c r="B11" s="2">
        <v>5000000</v>
      </c>
    </row>
    <row r="13" spans="1:2" x14ac:dyDescent="0.25">
      <c r="A13" t="s">
        <v>4</v>
      </c>
      <c r="B13" s="2">
        <v>3</v>
      </c>
    </row>
    <row r="14" spans="1:2" x14ac:dyDescent="0.25">
      <c r="A14" t="s">
        <v>5</v>
      </c>
      <c r="B14" s="2">
        <v>0</v>
      </c>
    </row>
    <row r="15" spans="1:2" x14ac:dyDescent="0.25">
      <c r="A15" t="s">
        <v>6</v>
      </c>
      <c r="B15" s="2">
        <v>1000000</v>
      </c>
    </row>
    <row r="16" spans="1:2" x14ac:dyDescent="0.25">
      <c r="A16" t="s">
        <v>7</v>
      </c>
      <c r="B16" s="3">
        <v>0.1</v>
      </c>
    </row>
    <row r="18" spans="1:5" x14ac:dyDescent="0.25">
      <c r="A18" t="s">
        <v>22</v>
      </c>
    </row>
    <row r="20" spans="1:5" x14ac:dyDescent="0.25">
      <c r="A20" s="5"/>
      <c r="B20" s="5">
        <v>0</v>
      </c>
      <c r="C20" s="5">
        <v>1</v>
      </c>
      <c r="D20" s="5">
        <v>2</v>
      </c>
      <c r="E20" s="5">
        <v>3</v>
      </c>
    </row>
    <row r="21" spans="1:5" x14ac:dyDescent="0.25">
      <c r="A21" s="11" t="s">
        <v>25</v>
      </c>
      <c r="B21" s="5"/>
      <c r="C21" s="5"/>
      <c r="D21" s="5"/>
      <c r="E21" s="5"/>
    </row>
    <row r="22" spans="1:5" x14ac:dyDescent="0.25">
      <c r="A22" s="5" t="s">
        <v>26</v>
      </c>
      <c r="B22" s="5">
        <f>+B2</f>
        <v>3000000</v>
      </c>
      <c r="C22" s="6"/>
      <c r="D22" s="6"/>
      <c r="E22" s="6"/>
    </row>
    <row r="23" spans="1:5" x14ac:dyDescent="0.25">
      <c r="A23" s="5" t="s">
        <v>27</v>
      </c>
      <c r="B23" s="5"/>
      <c r="C23" s="6">
        <f>-$B$22/$B$3</f>
        <v>-1000000</v>
      </c>
      <c r="D23" s="6">
        <f t="shared" ref="D23:E23" si="0">-$B$22/$B$3</f>
        <v>-1000000</v>
      </c>
      <c r="E23" s="6">
        <f t="shared" si="0"/>
        <v>-1000000</v>
      </c>
    </row>
    <row r="24" spans="1:5" x14ac:dyDescent="0.25">
      <c r="A24" s="5" t="s">
        <v>28</v>
      </c>
      <c r="B24" s="5">
        <f>+B22</f>
        <v>3000000</v>
      </c>
      <c r="C24" s="6">
        <f>+C23+B24</f>
        <v>2000000</v>
      </c>
      <c r="D24" s="6">
        <f t="shared" ref="D24:E24" si="1">+D23+C24</f>
        <v>1000000</v>
      </c>
      <c r="E24" s="6">
        <f t="shared" si="1"/>
        <v>0</v>
      </c>
    </row>
    <row r="25" spans="1:5" x14ac:dyDescent="0.25">
      <c r="A25" s="5" t="s">
        <v>29</v>
      </c>
      <c r="B25" s="5"/>
      <c r="C25" s="6">
        <f>-B24*$B$4</f>
        <v>-150000</v>
      </c>
      <c r="D25" s="6">
        <f t="shared" ref="D25:E25" si="2">-C24*$B$4</f>
        <v>-100000</v>
      </c>
      <c r="E25" s="6">
        <f t="shared" si="2"/>
        <v>-50000</v>
      </c>
    </row>
    <row r="26" spans="1:5" x14ac:dyDescent="0.25">
      <c r="A26" s="7" t="s">
        <v>30</v>
      </c>
      <c r="B26" s="7">
        <f>+B22+B23+B25</f>
        <v>3000000</v>
      </c>
      <c r="C26" s="8">
        <f t="shared" ref="C26:E26" si="3">+C22+C23+C25</f>
        <v>-1150000</v>
      </c>
      <c r="D26" s="8">
        <f t="shared" si="3"/>
        <v>-1100000</v>
      </c>
      <c r="E26" s="8">
        <f t="shared" si="3"/>
        <v>-1050000</v>
      </c>
    </row>
    <row r="27" spans="1:5" x14ac:dyDescent="0.25">
      <c r="A27" s="5"/>
      <c r="B27" s="5"/>
      <c r="C27" s="5"/>
      <c r="D27" s="5"/>
      <c r="E27" s="5"/>
    </row>
    <row r="28" spans="1:5" x14ac:dyDescent="0.25">
      <c r="A28" s="11" t="s">
        <v>8</v>
      </c>
      <c r="B28" s="5"/>
      <c r="C28" s="5"/>
      <c r="D28" s="5"/>
      <c r="E28" s="5"/>
    </row>
    <row r="29" spans="1:5" x14ac:dyDescent="0.25">
      <c r="A29" s="5" t="s">
        <v>9</v>
      </c>
      <c r="B29" s="5"/>
      <c r="C29" s="9">
        <f>+$B$6*$B$8</f>
        <v>4500000</v>
      </c>
      <c r="D29" s="9">
        <f t="shared" ref="D29:E29" si="4">+$B$6*$B$8</f>
        <v>4500000</v>
      </c>
      <c r="E29" s="9">
        <f t="shared" si="4"/>
        <v>4500000</v>
      </c>
    </row>
    <row r="30" spans="1:5" x14ac:dyDescent="0.25">
      <c r="A30" s="5" t="s">
        <v>12</v>
      </c>
      <c r="B30" s="5"/>
      <c r="C30" s="9">
        <f>-$B$7*$B$8</f>
        <v>-1500000</v>
      </c>
      <c r="D30" s="9">
        <f t="shared" ref="D30:E30" si="5">-$B$7*$B$8</f>
        <v>-1500000</v>
      </c>
      <c r="E30" s="9">
        <f t="shared" si="5"/>
        <v>-1500000</v>
      </c>
    </row>
    <row r="31" spans="1:5" x14ac:dyDescent="0.25">
      <c r="A31" s="5" t="s">
        <v>13</v>
      </c>
      <c r="B31" s="5"/>
      <c r="C31" s="9">
        <f>+C29+C30</f>
        <v>3000000</v>
      </c>
      <c r="D31" s="9">
        <f t="shared" ref="D31:E31" si="6">+D29+D30</f>
        <v>3000000</v>
      </c>
      <c r="E31" s="9">
        <f t="shared" si="6"/>
        <v>3000000</v>
      </c>
    </row>
    <row r="32" spans="1:5" x14ac:dyDescent="0.25">
      <c r="A32" s="5" t="s">
        <v>14</v>
      </c>
      <c r="B32" s="5"/>
      <c r="C32" s="9">
        <f>-$B$9</f>
        <v>-500000</v>
      </c>
      <c r="D32" s="9">
        <f t="shared" ref="D32:E32" si="7">-$B$9</f>
        <v>-500000</v>
      </c>
      <c r="E32" s="9">
        <f t="shared" si="7"/>
        <v>-500000</v>
      </c>
    </row>
    <row r="33" spans="1:5" x14ac:dyDescent="0.25">
      <c r="A33" s="7" t="s">
        <v>15</v>
      </c>
      <c r="B33" s="7"/>
      <c r="C33" s="10">
        <f>+C31+C32</f>
        <v>2500000</v>
      </c>
      <c r="D33" s="10">
        <f t="shared" ref="D33:E33" si="8">+D31+D32</f>
        <v>2500000</v>
      </c>
      <c r="E33" s="10">
        <f t="shared" si="8"/>
        <v>2500000</v>
      </c>
    </row>
    <row r="34" spans="1:5" x14ac:dyDescent="0.25">
      <c r="A34" s="5"/>
      <c r="B34" s="5"/>
      <c r="C34" s="5"/>
      <c r="D34" s="5"/>
      <c r="E34" s="5"/>
    </row>
    <row r="35" spans="1:5" x14ac:dyDescent="0.25">
      <c r="A35" s="11" t="s">
        <v>16</v>
      </c>
      <c r="B35" s="5"/>
      <c r="C35" s="5"/>
      <c r="D35" s="5"/>
      <c r="E35" s="5"/>
    </row>
    <row r="36" spans="1:5" x14ac:dyDescent="0.25">
      <c r="A36" s="5" t="s">
        <v>17</v>
      </c>
      <c r="B36" s="9">
        <f>-B11</f>
        <v>-5000000</v>
      </c>
      <c r="C36" s="5"/>
      <c r="D36" s="5"/>
      <c r="E36" s="5"/>
    </row>
    <row r="37" spans="1:5" x14ac:dyDescent="0.25">
      <c r="A37" s="5" t="s">
        <v>1</v>
      </c>
      <c r="B37" s="5"/>
      <c r="C37" s="5"/>
      <c r="D37" s="9">
        <f>-B10</f>
        <v>-400000</v>
      </c>
      <c r="E37" s="5"/>
    </row>
    <row r="38" spans="1:5" x14ac:dyDescent="0.25">
      <c r="A38" s="5" t="s">
        <v>6</v>
      </c>
      <c r="B38" s="9">
        <f>-B15</f>
        <v>-1000000</v>
      </c>
      <c r="C38" s="5"/>
      <c r="D38" s="5"/>
      <c r="E38" s="9">
        <f>-B38</f>
        <v>1000000</v>
      </c>
    </row>
    <row r="39" spans="1:5" x14ac:dyDescent="0.25">
      <c r="A39" s="7" t="s">
        <v>18</v>
      </c>
      <c r="B39" s="10">
        <f>+B36+B37+B38</f>
        <v>-6000000</v>
      </c>
      <c r="C39" s="10">
        <f t="shared" ref="C39:E39" si="9">+C36+C37+C38</f>
        <v>0</v>
      </c>
      <c r="D39" s="10">
        <f t="shared" si="9"/>
        <v>-400000</v>
      </c>
      <c r="E39" s="10">
        <f t="shared" si="9"/>
        <v>1000000</v>
      </c>
    </row>
    <row r="40" spans="1:5" x14ac:dyDescent="0.25">
      <c r="A40" s="5"/>
      <c r="B40" s="5">
        <v>0</v>
      </c>
      <c r="C40" s="5">
        <v>1</v>
      </c>
      <c r="D40" s="5">
        <v>2</v>
      </c>
      <c r="E40" s="5">
        <v>3</v>
      </c>
    </row>
    <row r="41" spans="1:5" x14ac:dyDescent="0.25">
      <c r="A41" s="34" t="s">
        <v>33</v>
      </c>
      <c r="B41" s="34">
        <f>+B39+B33+B26</f>
        <v>-3000000</v>
      </c>
      <c r="C41" s="34">
        <f t="shared" ref="C41:E41" si="10">+C39+C33+C26</f>
        <v>1350000</v>
      </c>
      <c r="D41" s="34">
        <f t="shared" si="10"/>
        <v>1000000</v>
      </c>
      <c r="E41" s="34">
        <f t="shared" si="10"/>
        <v>2450000</v>
      </c>
    </row>
    <row r="42" spans="1:5" x14ac:dyDescent="0.25">
      <c r="A42" t="s">
        <v>35</v>
      </c>
      <c r="B42" s="4">
        <f>+B41</f>
        <v>-3000000</v>
      </c>
      <c r="C42" s="4">
        <f>+C41+B42</f>
        <v>-1650000</v>
      </c>
      <c r="D42" s="4">
        <f>+D41+C42</f>
        <v>-650000</v>
      </c>
      <c r="E42" s="4"/>
    </row>
    <row r="43" spans="1:5" x14ac:dyDescent="0.25">
      <c r="B43" s="4"/>
      <c r="C43" s="4"/>
      <c r="D43" s="4"/>
      <c r="E43" s="4"/>
    </row>
    <row r="44" spans="1:5" x14ac:dyDescent="0.25">
      <c r="A44" t="s">
        <v>44</v>
      </c>
      <c r="C44" s="4"/>
      <c r="D44" s="4"/>
      <c r="E44" s="4"/>
    </row>
    <row r="45" spans="1:5" x14ac:dyDescent="0.25">
      <c r="A45" t="s">
        <v>39</v>
      </c>
      <c r="B45" s="3">
        <v>0.02</v>
      </c>
      <c r="C45" s="4"/>
      <c r="D45" s="4"/>
      <c r="E45" s="4"/>
    </row>
    <row r="46" spans="1:5" x14ac:dyDescent="0.25">
      <c r="A46" t="s">
        <v>45</v>
      </c>
      <c r="B46" s="3">
        <v>0.08</v>
      </c>
      <c r="C46" s="4"/>
      <c r="D46" s="4"/>
      <c r="E46" s="4"/>
    </row>
    <row r="47" spans="1:5" x14ac:dyDescent="0.25">
      <c r="A47" t="s">
        <v>46</v>
      </c>
      <c r="B47">
        <v>1.33</v>
      </c>
      <c r="C47" s="4"/>
      <c r="D47" s="4"/>
      <c r="E47" s="4"/>
    </row>
    <row r="48" spans="1:5" x14ac:dyDescent="0.25">
      <c r="A48" t="s">
        <v>38</v>
      </c>
      <c r="B48" s="18">
        <f>+B45+B47*(B46-B45)</f>
        <v>9.98E-2</v>
      </c>
      <c r="C48" s="4"/>
      <c r="D48" s="4"/>
      <c r="E48" s="4"/>
    </row>
    <row r="49" spans="1:5" x14ac:dyDescent="0.25">
      <c r="C49" s="4"/>
      <c r="D49" s="4"/>
      <c r="E49" s="4"/>
    </row>
    <row r="50" spans="1:5" x14ac:dyDescent="0.25">
      <c r="B50" s="4"/>
      <c r="C50" s="4"/>
      <c r="D50" s="4"/>
      <c r="E50" s="4"/>
    </row>
    <row r="51" spans="1:5" x14ac:dyDescent="0.25">
      <c r="A51" t="s">
        <v>43</v>
      </c>
      <c r="E51" s="4">
        <f>-D42/E41*365</f>
        <v>96.83673469387756</v>
      </c>
    </row>
    <row r="52" spans="1:5" x14ac:dyDescent="0.25">
      <c r="A52" t="s">
        <v>19</v>
      </c>
      <c r="B52" s="4">
        <f>B41+NPV(B16,C41:E41)</f>
        <v>894440.27047332749</v>
      </c>
      <c r="C52" t="s">
        <v>21</v>
      </c>
    </row>
    <row r="53" spans="1:5" x14ac:dyDescent="0.25">
      <c r="A53" t="s">
        <v>20</v>
      </c>
      <c r="B53" s="3">
        <f>IRR(B41:E41)</f>
        <v>0.24481123912511249</v>
      </c>
      <c r="C53" t="s">
        <v>34</v>
      </c>
    </row>
    <row r="54" spans="1:5" x14ac:dyDescent="0.25">
      <c r="A54" t="s">
        <v>23</v>
      </c>
      <c r="B54" t="s">
        <v>69</v>
      </c>
    </row>
    <row r="57" spans="1:5" x14ac:dyDescent="0.25">
      <c r="A57" t="s">
        <v>24</v>
      </c>
    </row>
    <row r="58" spans="1:5" x14ac:dyDescent="0.25">
      <c r="A58" t="s">
        <v>37</v>
      </c>
      <c r="B58" s="3">
        <v>0.05</v>
      </c>
      <c r="C58" s="3"/>
    </row>
    <row r="59" spans="1:5" x14ac:dyDescent="0.25">
      <c r="A59" t="s">
        <v>38</v>
      </c>
      <c r="B59" s="3">
        <f>+B48</f>
        <v>9.98E-2</v>
      </c>
      <c r="C59" s="12"/>
    </row>
    <row r="60" spans="1:5" x14ac:dyDescent="0.25">
      <c r="A60" t="s">
        <v>40</v>
      </c>
      <c r="B60" s="3">
        <v>0.22</v>
      </c>
      <c r="C60" s="4"/>
    </row>
    <row r="61" spans="1:5" x14ac:dyDescent="0.25">
      <c r="A61" t="s">
        <v>41</v>
      </c>
      <c r="B61" s="3">
        <v>0.5</v>
      </c>
      <c r="C61" s="4"/>
    </row>
    <row r="62" spans="1:5" x14ac:dyDescent="0.25">
      <c r="C62" s="14"/>
    </row>
    <row r="63" spans="1:5" x14ac:dyDescent="0.25">
      <c r="C63" s="13"/>
    </row>
    <row r="64" spans="1:5" x14ac:dyDescent="0.25">
      <c r="A64" t="s">
        <v>42</v>
      </c>
      <c r="B64" s="17">
        <f>B59*B61+B58*B61*(1-B60)</f>
        <v>6.9400000000000003E-2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8E183-88C7-4482-817C-69D7B97A4BD4}">
  <dimension ref="A1:J39"/>
  <sheetViews>
    <sheetView workbookViewId="0">
      <selection activeCell="C13" sqref="C13"/>
    </sheetView>
  </sheetViews>
  <sheetFormatPr baseColWidth="10" defaultRowHeight="15" x14ac:dyDescent="0.25"/>
  <cols>
    <col min="1" max="1" width="41" customWidth="1"/>
    <col min="2" max="3" width="13.140625" bestFit="1" customWidth="1"/>
  </cols>
  <sheetData>
    <row r="1" spans="1:10" x14ac:dyDescent="0.25">
      <c r="A1" s="19"/>
      <c r="B1" s="19"/>
      <c r="C1" s="19"/>
      <c r="D1" s="19"/>
      <c r="E1" s="19"/>
      <c r="F1" s="19"/>
      <c r="G1" s="19"/>
      <c r="H1" s="19"/>
    </row>
    <row r="2" spans="1:10" x14ac:dyDescent="0.25">
      <c r="A2" s="19" t="s">
        <v>47</v>
      </c>
      <c r="B2" s="19" t="s">
        <v>48</v>
      </c>
      <c r="C2" s="19"/>
      <c r="D2" s="19"/>
      <c r="E2" s="19"/>
      <c r="F2" s="19"/>
      <c r="G2" s="19"/>
      <c r="H2" s="19"/>
    </row>
    <row r="3" spans="1:10" x14ac:dyDescent="0.25">
      <c r="A3" s="19"/>
      <c r="B3" s="19" t="s">
        <v>49</v>
      </c>
      <c r="C3" s="19"/>
      <c r="D3" s="19"/>
      <c r="E3" s="19"/>
      <c r="F3" s="19"/>
      <c r="G3" s="19"/>
      <c r="H3" s="19"/>
    </row>
    <row r="4" spans="1:10" x14ac:dyDescent="0.25">
      <c r="A4" s="19"/>
      <c r="B4" s="19"/>
      <c r="C4" s="19"/>
      <c r="D4" s="19"/>
      <c r="E4" s="19"/>
      <c r="F4" s="19"/>
      <c r="G4" s="19"/>
      <c r="H4" s="19"/>
    </row>
    <row r="5" spans="1:10" x14ac:dyDescent="0.25">
      <c r="A5" s="19"/>
      <c r="B5" s="19"/>
      <c r="C5" s="19"/>
      <c r="D5" s="19"/>
      <c r="E5" s="19"/>
      <c r="F5" s="19"/>
      <c r="G5" s="19"/>
      <c r="H5" s="19"/>
    </row>
    <row r="6" spans="1:10" x14ac:dyDescent="0.25">
      <c r="A6" s="19"/>
      <c r="B6" s="19"/>
      <c r="C6" s="19"/>
      <c r="D6" s="19"/>
      <c r="E6" s="19"/>
      <c r="F6" s="19"/>
      <c r="G6" s="19"/>
      <c r="H6" s="19"/>
    </row>
    <row r="7" spans="1:10" x14ac:dyDescent="0.25">
      <c r="A7" s="19"/>
      <c r="B7" s="31" t="s">
        <v>57</v>
      </c>
      <c r="C7" s="32">
        <v>3000000</v>
      </c>
      <c r="D7" s="19"/>
      <c r="E7" s="19"/>
      <c r="F7" s="19"/>
      <c r="G7" s="19"/>
      <c r="H7" s="19"/>
    </row>
    <row r="8" spans="1:10" x14ac:dyDescent="0.25">
      <c r="A8" s="19"/>
      <c r="B8" s="19"/>
      <c r="C8" s="19"/>
      <c r="D8" s="19"/>
      <c r="E8" s="19"/>
      <c r="F8" s="19"/>
      <c r="G8" s="19"/>
      <c r="H8" s="19"/>
    </row>
    <row r="9" spans="1:10" x14ac:dyDescent="0.25">
      <c r="A9" s="19" t="s">
        <v>44</v>
      </c>
      <c r="B9" s="19" t="s">
        <v>50</v>
      </c>
      <c r="C9" s="19"/>
      <c r="D9" s="19"/>
      <c r="E9" s="19"/>
      <c r="F9" s="19"/>
      <c r="G9" s="19"/>
      <c r="H9" s="19"/>
    </row>
    <row r="10" spans="1:10" x14ac:dyDescent="0.25">
      <c r="A10" s="19"/>
      <c r="B10" s="20" t="s">
        <v>51</v>
      </c>
      <c r="C10" s="21">
        <v>0</v>
      </c>
      <c r="D10" s="21">
        <v>1</v>
      </c>
      <c r="E10" s="21">
        <v>2</v>
      </c>
      <c r="F10" s="21">
        <v>3</v>
      </c>
      <c r="H10" s="19"/>
    </row>
    <row r="11" spans="1:10" x14ac:dyDescent="0.25">
      <c r="A11" s="19"/>
      <c r="B11" s="22" t="s">
        <v>52</v>
      </c>
      <c r="C11" s="23" t="s">
        <v>53</v>
      </c>
      <c r="D11" s="24" t="s">
        <v>54</v>
      </c>
      <c r="E11" s="24" t="s">
        <v>54</v>
      </c>
      <c r="F11" s="24" t="s">
        <v>55</v>
      </c>
      <c r="H11" s="25" t="s">
        <v>56</v>
      </c>
    </row>
    <row r="12" spans="1:10" x14ac:dyDescent="0.25">
      <c r="A12" s="19"/>
      <c r="B12" s="26">
        <v>0.05</v>
      </c>
      <c r="C12" s="29">
        <f>NPV(H12,D12:F12)</f>
        <v>3000000</v>
      </c>
      <c r="D12" s="23">
        <f>$C$7*$B12</f>
        <v>150000</v>
      </c>
      <c r="E12" s="23">
        <f>$C$7*$B12</f>
        <v>150000</v>
      </c>
      <c r="F12" s="23">
        <f>+C7+C7*B12</f>
        <v>3150000</v>
      </c>
      <c r="H12" s="27">
        <v>0.05</v>
      </c>
    </row>
    <row r="13" spans="1:10" x14ac:dyDescent="0.25">
      <c r="A13" s="19"/>
      <c r="B13" s="28">
        <v>0.08</v>
      </c>
      <c r="C13" s="29">
        <f>NPV(H13,D13:F13)</f>
        <v>3245092.3226433429</v>
      </c>
      <c r="D13" s="23">
        <f>$C$7*$B13</f>
        <v>240000</v>
      </c>
      <c r="E13" s="23">
        <f>$C$7*$B13</f>
        <v>240000</v>
      </c>
      <c r="F13" s="23">
        <f>+C7+C7*B13</f>
        <v>3240000</v>
      </c>
      <c r="H13" s="30">
        <f>H12</f>
        <v>0.05</v>
      </c>
    </row>
    <row r="14" spans="1:10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</row>
    <row r="15" spans="1:10" x14ac:dyDescent="0.25">
      <c r="A15" s="19"/>
      <c r="B15" s="19"/>
      <c r="C15" s="19"/>
      <c r="D15" s="19"/>
      <c r="E15" s="19"/>
      <c r="F15" s="19"/>
      <c r="G15" s="19"/>
      <c r="H15" s="19"/>
    </row>
    <row r="16" spans="1:10" x14ac:dyDescent="0.25">
      <c r="A16" s="31" t="s">
        <v>24</v>
      </c>
      <c r="B16" s="31" t="s">
        <v>58</v>
      </c>
      <c r="C16" s="19"/>
      <c r="D16" s="19"/>
      <c r="E16" s="19"/>
      <c r="F16" s="19"/>
      <c r="G16" s="19"/>
      <c r="H16" s="19"/>
    </row>
    <row r="17" spans="1:8" x14ac:dyDescent="0.25">
      <c r="A17" s="19"/>
      <c r="B17" s="19"/>
      <c r="C17" s="19"/>
      <c r="D17" s="19"/>
      <c r="E17" s="19"/>
      <c r="F17" s="19"/>
      <c r="G17" s="19"/>
      <c r="H17" s="19"/>
    </row>
    <row r="23" spans="1:8" x14ac:dyDescent="0.25">
      <c r="C23" s="4"/>
      <c r="D23" s="4"/>
      <c r="E23" s="4"/>
      <c r="F23" s="4"/>
      <c r="G23" s="4"/>
    </row>
    <row r="24" spans="1:8" x14ac:dyDescent="0.25">
      <c r="C24" s="4"/>
      <c r="D24" s="4"/>
      <c r="E24" s="4"/>
      <c r="F24" s="4"/>
      <c r="G24" s="4"/>
    </row>
    <row r="25" spans="1:8" x14ac:dyDescent="0.25">
      <c r="C25" s="4"/>
      <c r="D25" s="4"/>
      <c r="E25" s="4"/>
      <c r="F25" s="4"/>
      <c r="G25" s="4"/>
    </row>
    <row r="26" spans="1:8" x14ac:dyDescent="0.25">
      <c r="C26" s="4"/>
      <c r="D26" s="4"/>
      <c r="E26" s="4"/>
      <c r="F26" s="4"/>
      <c r="G26" s="4"/>
    </row>
    <row r="27" spans="1:8" x14ac:dyDescent="0.25">
      <c r="C27" s="4"/>
      <c r="D27" s="4"/>
      <c r="E27" s="4"/>
      <c r="F27" s="4"/>
      <c r="G27" s="4"/>
    </row>
    <row r="30" spans="1:8" x14ac:dyDescent="0.25">
      <c r="B30" s="4"/>
    </row>
    <row r="31" spans="1:8" x14ac:dyDescent="0.25">
      <c r="E31" s="4"/>
    </row>
    <row r="32" spans="1:8" x14ac:dyDescent="0.25">
      <c r="B32" s="4"/>
      <c r="G32" s="4"/>
    </row>
    <row r="33" spans="2:7" x14ac:dyDescent="0.25">
      <c r="B33" s="4"/>
      <c r="C33" s="4"/>
      <c r="D33" s="4"/>
      <c r="E33" s="4"/>
      <c r="F33" s="4"/>
      <c r="G33" s="4"/>
    </row>
    <row r="35" spans="2:7" x14ac:dyDescent="0.25">
      <c r="B35" s="4"/>
      <c r="C35" s="4"/>
      <c r="D35" s="4"/>
      <c r="E35" s="4"/>
      <c r="F35" s="4"/>
      <c r="G35" s="4"/>
    </row>
    <row r="36" spans="2:7" x14ac:dyDescent="0.25">
      <c r="B36" s="4"/>
      <c r="C36" s="4"/>
      <c r="D36" s="4"/>
      <c r="E36" s="4"/>
      <c r="F36" s="4"/>
      <c r="G36" s="4"/>
    </row>
    <row r="38" spans="2:7" x14ac:dyDescent="0.25">
      <c r="B38" s="4"/>
    </row>
    <row r="39" spans="2:7" x14ac:dyDescent="0.25">
      <c r="B39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E4423-7D74-4B0F-A47F-2754191CE0A9}">
  <dimension ref="A1:G12"/>
  <sheetViews>
    <sheetView workbookViewId="0">
      <selection activeCell="C19" sqref="C19"/>
    </sheetView>
  </sheetViews>
  <sheetFormatPr baseColWidth="10" defaultRowHeight="15" x14ac:dyDescent="0.25"/>
  <sheetData>
    <row r="1" spans="1:7" x14ac:dyDescent="0.25">
      <c r="B1" t="s">
        <v>59</v>
      </c>
      <c r="C1" t="s">
        <v>60</v>
      </c>
      <c r="D1" t="s">
        <v>61</v>
      </c>
    </row>
    <row r="2" spans="1:7" x14ac:dyDescent="0.25">
      <c r="A2">
        <v>1</v>
      </c>
      <c r="B2">
        <v>313</v>
      </c>
      <c r="C2">
        <v>425</v>
      </c>
      <c r="D2" t="s">
        <v>59</v>
      </c>
      <c r="E2" t="s">
        <v>60</v>
      </c>
      <c r="F2" t="s">
        <v>62</v>
      </c>
      <c r="G2" t="s">
        <v>63</v>
      </c>
    </row>
    <row r="3" spans="1:7" x14ac:dyDescent="0.25">
      <c r="A3">
        <v>2</v>
      </c>
      <c r="B3">
        <v>211</v>
      </c>
      <c r="C3">
        <v>395</v>
      </c>
      <c r="D3" s="15">
        <f>LN(B3/B2)</f>
        <v>-0.39434505706408673</v>
      </c>
      <c r="E3" s="15">
        <f>LN(C3/C2)</f>
        <v>-7.3203404023294935E-2</v>
      </c>
      <c r="F3" s="15">
        <f>D3*0.5+E3*0.5</f>
        <v>-0.23377423054369084</v>
      </c>
      <c r="G3" s="15">
        <f>(F3-$F$6)^2</f>
        <v>2.2658729315448101E-2</v>
      </c>
    </row>
    <row r="4" spans="1:7" x14ac:dyDescent="0.25">
      <c r="A4">
        <v>3</v>
      </c>
      <c r="B4">
        <v>222</v>
      </c>
      <c r="C4">
        <v>375</v>
      </c>
      <c r="D4" s="15">
        <f t="shared" ref="D4:D5" si="0">LN(B4/B3)</f>
        <v>5.0819248396212935E-2</v>
      </c>
      <c r="E4" s="15">
        <f t="shared" ref="E4:E5" si="1">LN(C4/C3)</f>
        <v>-5.1959738930711104E-2</v>
      </c>
      <c r="F4" s="15">
        <f>D4*0.5+E4*0.5</f>
        <v>-5.7024526724908445E-4</v>
      </c>
      <c r="G4" s="15">
        <f t="shared" ref="G4:G5" si="2">(F4-$F$6)^2</f>
        <v>6.8352907875860189E-3</v>
      </c>
    </row>
    <row r="5" spans="1:7" x14ac:dyDescent="0.25">
      <c r="A5">
        <v>4</v>
      </c>
      <c r="B5">
        <v>223</v>
      </c>
      <c r="C5">
        <v>362</v>
      </c>
      <c r="D5" s="15">
        <f t="shared" si="0"/>
        <v>4.4943895878392674E-3</v>
      </c>
      <c r="E5" s="15">
        <f t="shared" si="1"/>
        <v>-3.5281814144639712E-2</v>
      </c>
      <c r="F5" s="15">
        <f>D5*0.5+E5*0.5</f>
        <v>-1.5393712278400222E-2</v>
      </c>
      <c r="G5" s="15">
        <f t="shared" si="2"/>
        <v>4.6039414572533743E-3</v>
      </c>
    </row>
    <row r="6" spans="1:7" x14ac:dyDescent="0.25">
      <c r="D6" s="15"/>
      <c r="E6" s="15"/>
      <c r="F6" s="15">
        <f>AVERAGE(F3:F5)</f>
        <v>-8.3246062696446715E-2</v>
      </c>
    </row>
    <row r="7" spans="1:7" x14ac:dyDescent="0.25">
      <c r="D7" s="15"/>
      <c r="E7" s="15"/>
      <c r="F7" s="16" t="s">
        <v>64</v>
      </c>
      <c r="G7" s="15">
        <f>SUM(G3:G5)/3</f>
        <v>1.1365987186762497E-2</v>
      </c>
    </row>
    <row r="8" spans="1:7" x14ac:dyDescent="0.25">
      <c r="A8" t="s">
        <v>24</v>
      </c>
      <c r="F8" t="s">
        <v>65</v>
      </c>
      <c r="G8" s="16">
        <f>SQRT(G7)</f>
        <v>0.10661138394544223</v>
      </c>
    </row>
    <row r="9" spans="1:7" x14ac:dyDescent="0.25">
      <c r="A9" t="s">
        <v>66</v>
      </c>
    </row>
    <row r="10" spans="1:7" x14ac:dyDescent="0.25">
      <c r="C10" t="s">
        <v>67</v>
      </c>
      <c r="D10" s="33">
        <f>CORREL(D3:D5,E3:E5)</f>
        <v>0.85305721858026673</v>
      </c>
    </row>
    <row r="12" spans="1:7" x14ac:dyDescent="0.25">
      <c r="C12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4CF37245D41224792737AA340440B05" ma:contentTypeVersion="10" ma:contentTypeDescription="Opprett et nytt dokument." ma:contentTypeScope="" ma:versionID="db3be56bafe8b96ae4f667cfdba72247">
  <xsd:schema xmlns:xsd="http://www.w3.org/2001/XMLSchema" xmlns:xs="http://www.w3.org/2001/XMLSchema" xmlns:p="http://schemas.microsoft.com/office/2006/metadata/properties" xmlns:ns3="574415da-b876-4733-b587-ac50867c1266" targetNamespace="http://schemas.microsoft.com/office/2006/metadata/properties" ma:root="true" ma:fieldsID="33d8f7cd25bf4ff146e347bea40f1c6f" ns3:_="">
    <xsd:import namespace="574415da-b876-4733-b587-ac50867c12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4415da-b876-4733-b587-ac50867c12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698A39-7B71-4F70-BD8D-627EF6FD16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4415da-b876-4733-b587-ac50867c12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5A6D21-B93F-4588-848B-791BF0DD3C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A054A9-ED51-4181-BACB-E3ABA3AB5DFD}">
  <ds:schemaRefs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documentManagement/types"/>
    <ds:schemaRef ds:uri="574415da-b876-4733-b587-ac50867c1266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Oppgave 3</vt:lpstr>
      <vt:lpstr>Oppgave 2</vt:lpstr>
      <vt:lpstr>Oppgv1</vt:lpstr>
    </vt:vector>
  </TitlesOfParts>
  <Company>Høgskolen i Østfold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Erlend Sand Aas</dc:creator>
  <cp:lastModifiedBy>Raul Boris Farina Briceno</cp:lastModifiedBy>
  <dcterms:created xsi:type="dcterms:W3CDTF">2022-04-08T12:20:43Z</dcterms:created>
  <dcterms:modified xsi:type="dcterms:W3CDTF">2022-06-24T09:13:59Z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0x01010044CF37245D41224792737AA340440B05</vt:lpwstr>
  </property>
</Properties>
</file>