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UDIE\EKSAMEN\Eksamen Halden\Oppgavesett\VÅR 2022\ØIS\Sensorveiledninger\"/>
    </mc:Choice>
  </mc:AlternateContent>
  <xr:revisionPtr revIDLastSave="0" documentId="8_{E9457607-BE1F-4778-8206-DBD2A6BA012F}" xr6:coauthVersionLast="36" xr6:coauthVersionMax="36" xr10:uidLastSave="{00000000-0000-0000-0000-000000000000}"/>
  <bookViews>
    <workbookView xWindow="0" yWindow="0" windowWidth="21570" windowHeight="9375" activeTab="2" xr2:uid="{E57922DB-69E9-4BDB-9F9D-B7C5397C077E}"/>
  </bookViews>
  <sheets>
    <sheet name="oppg1" sheetId="3" r:id="rId1"/>
    <sheet name="Oppg 2" sheetId="4" r:id="rId2"/>
    <sheet name="Oppgave 3" sheetId="2" r:id="rId3"/>
  </sheets>
  <definedNames>
    <definedName name="solver_adj" localSheetId="1" hidden="1">'Oppg 2'!$C$27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'Oppg 2'!$C$28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16" i="2"/>
  <c r="B15" i="2"/>
  <c r="E3" i="2" s="1"/>
  <c r="C21" i="4"/>
  <c r="D18" i="4"/>
  <c r="D16" i="4"/>
  <c r="D15" i="4"/>
  <c r="C20" i="4" s="1"/>
  <c r="D17" i="4" l="1"/>
  <c r="D19" i="4" s="1"/>
  <c r="D22" i="4" s="1"/>
  <c r="C22" i="4"/>
  <c r="D24" i="4" s="1"/>
  <c r="F20" i="4"/>
  <c r="B21" i="3"/>
  <c r="B20" i="3"/>
  <c r="B17" i="3"/>
  <c r="B19" i="2" l="1"/>
  <c r="E18" i="4"/>
  <c r="F18" i="4"/>
  <c r="F21" i="4"/>
  <c r="E16" i="4"/>
  <c r="F16" i="4"/>
  <c r="E15" i="4"/>
  <c r="F15" i="4"/>
  <c r="E6" i="3"/>
  <c r="E5" i="3"/>
  <c r="D5" i="3"/>
  <c r="C5" i="3"/>
  <c r="B11" i="3"/>
  <c r="E4" i="2" l="1"/>
  <c r="E5" i="2"/>
  <c r="E6" i="2"/>
  <c r="B17" i="2"/>
  <c r="H6" i="2" s="1"/>
  <c r="H3" i="2"/>
  <c r="F5" i="2"/>
  <c r="F6" i="2"/>
  <c r="F4" i="2"/>
  <c r="F3" i="2"/>
  <c r="F17" i="4"/>
  <c r="F19" i="4" s="1"/>
  <c r="F22" i="4" s="1"/>
  <c r="E17" i="4"/>
  <c r="E19" i="4" s="1"/>
  <c r="E22" i="4" s="1"/>
  <c r="E24" i="4" s="1"/>
  <c r="E25" i="4" s="1"/>
  <c r="H5" i="2" l="1"/>
  <c r="B20" i="2"/>
  <c r="H4" i="2"/>
  <c r="B21" i="2"/>
  <c r="C28" i="4"/>
  <c r="C29" i="4"/>
  <c r="B27" i="2" l="1"/>
</calcChain>
</file>

<file path=xl/sharedStrings.xml><?xml version="1.0" encoding="utf-8"?>
<sst xmlns="http://schemas.openxmlformats.org/spreadsheetml/2006/main" count="72" uniqueCount="62">
  <si>
    <t>Nåverdi</t>
  </si>
  <si>
    <t>internrente</t>
  </si>
  <si>
    <t>svært lønnsomt prosjekt</t>
  </si>
  <si>
    <t>tilbakebetalingstid</t>
  </si>
  <si>
    <t>c)</t>
  </si>
  <si>
    <t>internrente høyere enn avkastningkrav</t>
  </si>
  <si>
    <t>c) beregn nåverdi, internrente og tilbakebetalingstid</t>
  </si>
  <si>
    <t>gjeldskostnad</t>
  </si>
  <si>
    <t>skatt</t>
  </si>
  <si>
    <t>gjeldsandel</t>
  </si>
  <si>
    <t>wacc</t>
  </si>
  <si>
    <t>oppg 1</t>
  </si>
  <si>
    <t>År</t>
  </si>
  <si>
    <t>ks totalkapitalen</t>
  </si>
  <si>
    <t>a)</t>
  </si>
  <si>
    <t>egenkapital kostand</t>
  </si>
  <si>
    <t>rf</t>
  </si>
  <si>
    <t>beta</t>
  </si>
  <si>
    <t>markedsavkastning</t>
  </si>
  <si>
    <t>Egenkapitalkostnad</t>
  </si>
  <si>
    <t>b)</t>
  </si>
  <si>
    <t>dager</t>
  </si>
  <si>
    <t>2 år og 244 dager</t>
  </si>
  <si>
    <t>Salgspris</t>
  </si>
  <si>
    <t>Variable kostnader</t>
  </si>
  <si>
    <t>Salgsvolum</t>
  </si>
  <si>
    <t>betalbare faste kostnader</t>
  </si>
  <si>
    <t>Anleggsmidler</t>
  </si>
  <si>
    <t>Arbeidskapital</t>
  </si>
  <si>
    <t>Arbeidskapital (av omsetning)</t>
  </si>
  <si>
    <t>Restverdi anlegg</t>
  </si>
  <si>
    <t>Levetid (år)</t>
  </si>
  <si>
    <t>Omsetning</t>
  </si>
  <si>
    <t>Dekningsbidrag</t>
  </si>
  <si>
    <t>Betalbare faste kostnader</t>
  </si>
  <si>
    <t>Kontantstrøm fra driften</t>
  </si>
  <si>
    <t>Kontantsstrøm før skatt</t>
  </si>
  <si>
    <t>neddiskonteringsrente</t>
  </si>
  <si>
    <t>Internrente</t>
  </si>
  <si>
    <t>Tilbakebetalingstid</t>
  </si>
  <si>
    <t xml:space="preserve">b) </t>
  </si>
  <si>
    <t>Risikofri rente</t>
  </si>
  <si>
    <t>gjennomsnitt</t>
  </si>
  <si>
    <t>historisk avkastning for markedsporteføljen</t>
  </si>
  <si>
    <t>standardavvik</t>
  </si>
  <si>
    <t>markedet</t>
  </si>
  <si>
    <t>variance</t>
  </si>
  <si>
    <t>kovarians</t>
  </si>
  <si>
    <t xml:space="preserve">standardavvik </t>
  </si>
  <si>
    <t>Kovarians</t>
  </si>
  <si>
    <t>d)</t>
  </si>
  <si>
    <t>enkeltaksje</t>
  </si>
  <si>
    <t>historisk avkastning for enkeltaksje</t>
  </si>
  <si>
    <t>enkeltaksje (A)</t>
  </si>
  <si>
    <t>markedet (M)</t>
  </si>
  <si>
    <t>beta &gt; 1, høyere systematisk risiko enn markedet, systematisk risiko er risiko som ikke kan diversifiseres bort.</t>
  </si>
  <si>
    <t>e)</t>
  </si>
  <si>
    <t>2 år og 115 dager</t>
  </si>
  <si>
    <t>kritisk pris er 180, da er nåverdien tilnærmet lik 0 med risikofrirente som neddiskonteringsrente.</t>
  </si>
  <si>
    <t>nedbetaling år</t>
  </si>
  <si>
    <t>nedbetaling dager siste år</t>
  </si>
  <si>
    <t>Dersom markedet stiger forventer vi at denne porteføljen stiger mer på grunn av systematisk risiko og beta &gt;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</si>
</sst>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0000000000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0" fontId="0" fillId="0" borderId="1" xfId="0" applyBorder="1"/>
    <xf numFmtId="164" fontId="0" fillId="0" borderId="0" xfId="1" applyNumberFormat="1" applyFont="1"/>
    <xf numFmtId="10" fontId="0" fillId="0" borderId="0" xfId="2" applyNumberFormat="1" applyFont="1"/>
    <xf numFmtId="9" fontId="0" fillId="0" borderId="0" xfId="2" applyFont="1"/>
    <xf numFmtId="1" fontId="0" fillId="0" borderId="0" xfId="0" applyNumberFormat="1"/>
    <xf numFmtId="166" fontId="0" fillId="0" borderId="0" xfId="2" applyNumberFormat="1" applyFont="1"/>
    <xf numFmtId="167" fontId="0" fillId="0" borderId="0" xfId="1" applyNumberFormat="1" applyFont="1"/>
    <xf numFmtId="0" fontId="2" fillId="0" borderId="1" xfId="0" applyFont="1" applyBorder="1"/>
    <xf numFmtId="9" fontId="0" fillId="0" borderId="1" xfId="2" applyFont="1" applyBorder="1"/>
    <xf numFmtId="0" fontId="0" fillId="0" borderId="2" xfId="0" applyFill="1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8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7</xdr:row>
      <xdr:rowOff>131263</xdr:rowOff>
    </xdr:from>
    <xdr:to>
      <xdr:col>15</xdr:col>
      <xdr:colOff>322356</xdr:colOff>
      <xdr:row>18</xdr:row>
      <xdr:rowOff>161407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76D7B6D-604C-4098-A323-FA068B0E0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1464763"/>
          <a:ext cx="6132606" cy="2125644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20</xdr:row>
      <xdr:rowOff>53206</xdr:rowOff>
    </xdr:from>
    <xdr:to>
      <xdr:col>18</xdr:col>
      <xdr:colOff>55781</xdr:colOff>
      <xdr:row>24</xdr:row>
      <xdr:rowOff>9401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D5FFDDF-451D-4778-9378-C845DA287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8925" y="3863206"/>
          <a:ext cx="8018681" cy="71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3BC4-1893-4D0F-B292-3DD2F545B4CA}">
  <dimension ref="A2:F24"/>
  <sheetViews>
    <sheetView workbookViewId="0">
      <selection activeCell="F17" sqref="F17"/>
    </sheetView>
  </sheetViews>
  <sheetFormatPr baseColWidth="10" defaultRowHeight="15" x14ac:dyDescent="0.25"/>
  <cols>
    <col min="1" max="1" width="20.7109375" customWidth="1"/>
  </cols>
  <sheetData>
    <row r="2" spans="1:6" x14ac:dyDescent="0.25">
      <c r="A2" t="s">
        <v>11</v>
      </c>
    </row>
    <row r="3" spans="1:6" x14ac:dyDescent="0.25">
      <c r="A3" t="s">
        <v>12</v>
      </c>
      <c r="B3">
        <v>0</v>
      </c>
      <c r="C3">
        <v>1</v>
      </c>
      <c r="D3">
        <v>2</v>
      </c>
      <c r="E3">
        <v>3</v>
      </c>
      <c r="F3">
        <v>4</v>
      </c>
    </row>
    <row r="4" spans="1:6" x14ac:dyDescent="0.25">
      <c r="A4" t="s">
        <v>13</v>
      </c>
      <c r="B4">
        <v>-50</v>
      </c>
      <c r="C4">
        <v>10</v>
      </c>
      <c r="D4">
        <v>20</v>
      </c>
      <c r="E4">
        <v>30</v>
      </c>
      <c r="F4">
        <v>40</v>
      </c>
    </row>
    <row r="5" spans="1:6" x14ac:dyDescent="0.25">
      <c r="C5">
        <f>+C4+B4</f>
        <v>-40</v>
      </c>
      <c r="D5">
        <f>+D4+C5</f>
        <v>-20</v>
      </c>
      <c r="E5">
        <f>+E4+D5</f>
        <v>10</v>
      </c>
    </row>
    <row r="6" spans="1:6" x14ac:dyDescent="0.25">
      <c r="A6" t="s">
        <v>14</v>
      </c>
      <c r="D6" t="s">
        <v>21</v>
      </c>
      <c r="E6">
        <f>-D5/E4*365</f>
        <v>243.33333333333331</v>
      </c>
    </row>
    <row r="7" spans="1:6" x14ac:dyDescent="0.25">
      <c r="A7" t="s">
        <v>15</v>
      </c>
    </row>
    <row r="8" spans="1:6" x14ac:dyDescent="0.25">
      <c r="A8" t="s">
        <v>16</v>
      </c>
      <c r="B8" s="2">
        <v>0.02</v>
      </c>
    </row>
    <row r="9" spans="1:6" x14ac:dyDescent="0.25">
      <c r="A9" t="s">
        <v>17</v>
      </c>
      <c r="B9">
        <v>1.33</v>
      </c>
    </row>
    <row r="10" spans="1:6" x14ac:dyDescent="0.25">
      <c r="A10" t="s">
        <v>18</v>
      </c>
      <c r="B10" s="2">
        <v>0.08</v>
      </c>
    </row>
    <row r="11" spans="1:6" x14ac:dyDescent="0.25">
      <c r="A11" t="s">
        <v>19</v>
      </c>
      <c r="B11" s="7">
        <f>+B8+B9*(B10-B8)</f>
        <v>9.98E-2</v>
      </c>
    </row>
    <row r="13" spans="1:6" x14ac:dyDescent="0.25">
      <c r="A13" t="s">
        <v>20</v>
      </c>
    </row>
    <row r="14" spans="1:6" x14ac:dyDescent="0.25">
      <c r="A14" t="s">
        <v>7</v>
      </c>
      <c r="B14" s="2">
        <v>0.05</v>
      </c>
    </row>
    <row r="15" spans="1:6" x14ac:dyDescent="0.25">
      <c r="A15" t="s">
        <v>8</v>
      </c>
      <c r="B15" s="2">
        <v>0.22</v>
      </c>
      <c r="C15" s="2"/>
    </row>
    <row r="16" spans="1:6" x14ac:dyDescent="0.25">
      <c r="A16" t="s">
        <v>9</v>
      </c>
      <c r="B16" s="2">
        <v>0.5</v>
      </c>
      <c r="C16" s="5"/>
    </row>
    <row r="17" spans="1:5" x14ac:dyDescent="0.25">
      <c r="A17" t="s">
        <v>10</v>
      </c>
      <c r="B17" s="6">
        <f>B11*B16+B14*B16*(1-B15)</f>
        <v>6.9400000000000003E-2</v>
      </c>
      <c r="C17" s="3"/>
    </row>
    <row r="18" spans="1:5" x14ac:dyDescent="0.25">
      <c r="C18" s="3"/>
    </row>
    <row r="19" spans="1:5" x14ac:dyDescent="0.25">
      <c r="A19" t="s">
        <v>6</v>
      </c>
    </row>
    <row r="20" spans="1:5" x14ac:dyDescent="0.25">
      <c r="A20" t="s">
        <v>0</v>
      </c>
      <c r="B20" s="3">
        <f>B4+NPV(B17,C4:F4)</f>
        <v>31.953950279613792</v>
      </c>
      <c r="C20" t="s">
        <v>2</v>
      </c>
    </row>
    <row r="21" spans="1:5" x14ac:dyDescent="0.25">
      <c r="A21" t="s">
        <v>1</v>
      </c>
      <c r="B21" s="2">
        <f>IRR(B4:F4)</f>
        <v>0.27273210275818283</v>
      </c>
      <c r="C21" t="s">
        <v>5</v>
      </c>
    </row>
    <row r="22" spans="1:5" x14ac:dyDescent="0.25">
      <c r="A22" t="s">
        <v>3</v>
      </c>
      <c r="B22" t="s">
        <v>22</v>
      </c>
    </row>
    <row r="24" spans="1:5" x14ac:dyDescent="0.25">
      <c r="E2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8B7E-1E5F-4AD4-93EA-C925B1F3693D}">
  <dimension ref="A1:F34"/>
  <sheetViews>
    <sheetView workbookViewId="0">
      <selection activeCell="C28" sqref="C28"/>
    </sheetView>
  </sheetViews>
  <sheetFormatPr baseColWidth="10" defaultRowHeight="15" x14ac:dyDescent="0.25"/>
  <cols>
    <col min="2" max="2" width="28" bestFit="1" customWidth="1"/>
    <col min="3" max="3" width="20.28515625" bestFit="1" customWidth="1"/>
    <col min="9" max="9" width="24" bestFit="1" customWidth="1"/>
  </cols>
  <sheetData>
    <row r="1" spans="1:6" x14ac:dyDescent="0.25">
      <c r="A1">
        <v>58</v>
      </c>
      <c r="B1">
        <v>136</v>
      </c>
    </row>
    <row r="4" spans="1:6" x14ac:dyDescent="0.25">
      <c r="B4" t="s">
        <v>23</v>
      </c>
      <c r="C4">
        <v>200</v>
      </c>
    </row>
    <row r="5" spans="1:6" x14ac:dyDescent="0.25">
      <c r="B5" t="s">
        <v>24</v>
      </c>
      <c r="C5">
        <v>150</v>
      </c>
    </row>
    <row r="6" spans="1:6" x14ac:dyDescent="0.25">
      <c r="B6" t="s">
        <v>25</v>
      </c>
      <c r="C6">
        <v>5000</v>
      </c>
    </row>
    <row r="7" spans="1:6" x14ac:dyDescent="0.25">
      <c r="B7" t="s">
        <v>26</v>
      </c>
      <c r="C7">
        <v>3000</v>
      </c>
    </row>
    <row r="8" spans="1:6" x14ac:dyDescent="0.25">
      <c r="B8" t="s">
        <v>27</v>
      </c>
      <c r="C8">
        <v>500000</v>
      </c>
    </row>
    <row r="9" spans="1:6" x14ac:dyDescent="0.25">
      <c r="B9" t="s">
        <v>29</v>
      </c>
      <c r="C9" s="2">
        <v>0.15</v>
      </c>
    </row>
    <row r="10" spans="1:6" x14ac:dyDescent="0.25">
      <c r="B10" t="s">
        <v>30</v>
      </c>
      <c r="C10">
        <v>100000</v>
      </c>
    </row>
    <row r="11" spans="1:6" x14ac:dyDescent="0.25">
      <c r="B11" t="s">
        <v>31</v>
      </c>
      <c r="C11">
        <v>3</v>
      </c>
    </row>
    <row r="14" spans="1:6" x14ac:dyDescent="0.25">
      <c r="B14" s="4" t="s">
        <v>12</v>
      </c>
      <c r="C14" s="4">
        <v>0</v>
      </c>
      <c r="D14" s="4">
        <v>1</v>
      </c>
      <c r="E14" s="4">
        <v>2</v>
      </c>
      <c r="F14" s="4">
        <v>3</v>
      </c>
    </row>
    <row r="15" spans="1:6" x14ac:dyDescent="0.25">
      <c r="B15" s="4" t="s">
        <v>32</v>
      </c>
      <c r="C15" s="4"/>
      <c r="D15" s="4">
        <f>+$C$4*$C$6</f>
        <v>1000000</v>
      </c>
      <c r="E15" s="4">
        <f t="shared" ref="E15:F15" si="0">+$C$4*$C$6</f>
        <v>1000000</v>
      </c>
      <c r="F15" s="4">
        <f t="shared" si="0"/>
        <v>1000000</v>
      </c>
    </row>
    <row r="16" spans="1:6" x14ac:dyDescent="0.25">
      <c r="B16" s="4" t="s">
        <v>24</v>
      </c>
      <c r="C16" s="4"/>
      <c r="D16" s="4">
        <f>+$C$6*$C$5</f>
        <v>750000</v>
      </c>
      <c r="E16" s="4">
        <f t="shared" ref="E16:F16" si="1">+$C$6*$C$5</f>
        <v>750000</v>
      </c>
      <c r="F16" s="4">
        <f t="shared" si="1"/>
        <v>750000</v>
      </c>
    </row>
    <row r="17" spans="2:6" x14ac:dyDescent="0.25">
      <c r="B17" s="4" t="s">
        <v>33</v>
      </c>
      <c r="C17" s="4"/>
      <c r="D17" s="4">
        <f>+D15-D16</f>
        <v>250000</v>
      </c>
      <c r="E17" s="4">
        <f t="shared" ref="E17:F17" si="2">+E15-E16</f>
        <v>250000</v>
      </c>
      <c r="F17" s="4">
        <f t="shared" si="2"/>
        <v>250000</v>
      </c>
    </row>
    <row r="18" spans="2:6" x14ac:dyDescent="0.25">
      <c r="B18" s="4" t="s">
        <v>34</v>
      </c>
      <c r="C18" s="4"/>
      <c r="D18" s="4">
        <f>+$C$7</f>
        <v>3000</v>
      </c>
      <c r="E18" s="4">
        <f t="shared" ref="E18:F18" si="3">+$C$7</f>
        <v>3000</v>
      </c>
      <c r="F18" s="4">
        <f t="shared" si="3"/>
        <v>3000</v>
      </c>
    </row>
    <row r="19" spans="2:6" x14ac:dyDescent="0.25">
      <c r="B19" s="4" t="s">
        <v>35</v>
      </c>
      <c r="C19" s="4"/>
      <c r="D19" s="4">
        <f>+D17-D18</f>
        <v>247000</v>
      </c>
      <c r="E19" s="4">
        <f>+E17-E18</f>
        <v>247000</v>
      </c>
      <c r="F19" s="4">
        <f>+F17-F18</f>
        <v>247000</v>
      </c>
    </row>
    <row r="20" spans="2:6" x14ac:dyDescent="0.25">
      <c r="B20" s="4" t="s">
        <v>28</v>
      </c>
      <c r="C20" s="4">
        <f>-D15*C9</f>
        <v>-150000</v>
      </c>
      <c r="D20" s="4"/>
      <c r="E20" s="4"/>
      <c r="F20" s="4">
        <f>-C20</f>
        <v>150000</v>
      </c>
    </row>
    <row r="21" spans="2:6" x14ac:dyDescent="0.25">
      <c r="B21" s="4" t="s">
        <v>27</v>
      </c>
      <c r="C21" s="4">
        <f>-C8</f>
        <v>-500000</v>
      </c>
      <c r="D21" s="4"/>
      <c r="E21" s="4"/>
      <c r="F21" s="4">
        <f>+C10</f>
        <v>100000</v>
      </c>
    </row>
    <row r="22" spans="2:6" x14ac:dyDescent="0.25">
      <c r="B22" s="4" t="s">
        <v>36</v>
      </c>
      <c r="C22" s="4">
        <f>+C19+C20+C21</f>
        <v>-650000</v>
      </c>
      <c r="D22" s="4">
        <f>+D19+D20+D21</f>
        <v>247000</v>
      </c>
      <c r="E22" s="4">
        <f>+E19+E20+E21</f>
        <v>247000</v>
      </c>
      <c r="F22" s="4">
        <f>+F19+F20+F21</f>
        <v>497000</v>
      </c>
    </row>
    <row r="23" spans="2:6" x14ac:dyDescent="0.25">
      <c r="B23" s="14"/>
      <c r="C23" s="15"/>
      <c r="D23" s="15"/>
      <c r="E23" s="15"/>
      <c r="F23" s="15"/>
    </row>
    <row r="24" spans="2:6" x14ac:dyDescent="0.25">
      <c r="B24" s="13" t="s">
        <v>59</v>
      </c>
      <c r="D24">
        <f>+D22+C22</f>
        <v>-403000</v>
      </c>
      <c r="E24">
        <f>+D24+E22</f>
        <v>-156000</v>
      </c>
    </row>
    <row r="25" spans="2:6" x14ac:dyDescent="0.25">
      <c r="B25" s="13" t="s">
        <v>60</v>
      </c>
      <c r="E25" s="8">
        <f>+-E24/F22*365</f>
        <v>114.56740442655936</v>
      </c>
    </row>
    <row r="26" spans="2:6" x14ac:dyDescent="0.25">
      <c r="B26" s="16"/>
      <c r="E26" s="8"/>
    </row>
    <row r="27" spans="2:6" x14ac:dyDescent="0.25">
      <c r="B27" t="s">
        <v>37</v>
      </c>
      <c r="C27" s="2">
        <v>0.15</v>
      </c>
    </row>
    <row r="28" spans="2:6" x14ac:dyDescent="0.25">
      <c r="B28" t="s">
        <v>0</v>
      </c>
      <c r="C28" s="1">
        <f>+C22+NPV(C27,D22:F22)</f>
        <v>78335.662036656635</v>
      </c>
    </row>
    <row r="29" spans="2:6" x14ac:dyDescent="0.25">
      <c r="B29" t="s">
        <v>38</v>
      </c>
      <c r="C29" s="2">
        <f>IRR(C22:F22)</f>
        <v>0.21296947670561583</v>
      </c>
    </row>
    <row r="30" spans="2:6" x14ac:dyDescent="0.25">
      <c r="B30" t="s">
        <v>39</v>
      </c>
      <c r="C30" t="s">
        <v>57</v>
      </c>
    </row>
    <row r="33" spans="2:2" x14ac:dyDescent="0.25">
      <c r="B33" t="s">
        <v>40</v>
      </c>
    </row>
    <row r="34" spans="2:2" x14ac:dyDescent="0.25">
      <c r="B3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1664-E1E0-4283-B090-63A522890A91}">
  <dimension ref="A1:H36"/>
  <sheetViews>
    <sheetView tabSelected="1" workbookViewId="0">
      <selection activeCell="H34" sqref="H34"/>
    </sheetView>
  </sheetViews>
  <sheetFormatPr baseColWidth="10" defaultRowHeight="15" x14ac:dyDescent="0.25"/>
  <cols>
    <col min="1" max="1" width="22.5703125" customWidth="1"/>
    <col min="2" max="2" width="20.28515625" bestFit="1" customWidth="1"/>
    <col min="3" max="3" width="14.42578125" bestFit="1" customWidth="1"/>
    <col min="4" max="4" width="2.140625" customWidth="1"/>
    <col min="5" max="5" width="12.28515625" bestFit="1" customWidth="1"/>
    <col min="7" max="7" width="1.42578125" customWidth="1"/>
    <col min="8" max="8" width="12.7109375" bestFit="1" customWidth="1"/>
  </cols>
  <sheetData>
    <row r="1" spans="1:8" x14ac:dyDescent="0.25">
      <c r="E1" t="s">
        <v>48</v>
      </c>
      <c r="H1" t="s">
        <v>49</v>
      </c>
    </row>
    <row r="2" spans="1:8" x14ac:dyDescent="0.25">
      <c r="A2" s="11" t="s">
        <v>12</v>
      </c>
      <c r="B2" s="11" t="s">
        <v>54</v>
      </c>
      <c r="C2" s="11" t="s">
        <v>53</v>
      </c>
      <c r="E2" t="s">
        <v>45</v>
      </c>
      <c r="F2" t="s">
        <v>51</v>
      </c>
    </row>
    <row r="3" spans="1:8" x14ac:dyDescent="0.25">
      <c r="A3" s="4">
        <v>2021</v>
      </c>
      <c r="B3" s="12">
        <v>0.27</v>
      </c>
      <c r="C3" s="12">
        <v>0.3</v>
      </c>
      <c r="E3" s="6">
        <f>+(B3-$B$15)^2</f>
        <v>2.2500000000000006E-2</v>
      </c>
      <c r="F3" s="6">
        <f>+(C3-$B$19)^2</f>
        <v>3.515625E-2</v>
      </c>
      <c r="H3" s="5">
        <f>(C3-$B$19)*(B3-$B$17)</f>
        <v>3.0737621779128352E-2</v>
      </c>
    </row>
    <row r="4" spans="1:8" x14ac:dyDescent="0.25">
      <c r="A4" s="4">
        <v>2020</v>
      </c>
      <c r="B4" s="12">
        <v>0.12</v>
      </c>
      <c r="C4" s="12">
        <v>0.05</v>
      </c>
      <c r="E4" s="6">
        <f>+(B4-$B$15)^2</f>
        <v>0</v>
      </c>
      <c r="F4" s="6">
        <f>+(C4-$B$19)^2</f>
        <v>3.9062499999999983E-3</v>
      </c>
      <c r="H4" s="5">
        <f t="shared" ref="H4:H6" si="0">(C4-$B$19)*(B4-$B$17)</f>
        <v>-8.7087392637611566E-4</v>
      </c>
    </row>
    <row r="5" spans="1:8" x14ac:dyDescent="0.25">
      <c r="A5" s="4">
        <v>2019</v>
      </c>
      <c r="B5" s="12">
        <v>-0.03</v>
      </c>
      <c r="C5" s="12">
        <v>-0.05</v>
      </c>
      <c r="E5" s="6">
        <f>+(B5-$B$15)^2</f>
        <v>2.2499999999999999E-2</v>
      </c>
      <c r="F5" s="6">
        <f>+(C5-$B$19)^2</f>
        <v>2.6406249999999992E-2</v>
      </c>
      <c r="H5" s="5">
        <f t="shared" si="0"/>
        <v>2.2110727791422095E-2</v>
      </c>
    </row>
    <row r="6" spans="1:8" x14ac:dyDescent="0.25">
      <c r="A6" s="4">
        <v>2018</v>
      </c>
      <c r="B6" s="12">
        <v>0.12</v>
      </c>
      <c r="C6" s="12">
        <v>0.15</v>
      </c>
      <c r="E6" s="6">
        <f>+(B6-$B$15)^2</f>
        <v>0</v>
      </c>
      <c r="F6" s="6">
        <f>+(C6-$B$19)^2</f>
        <v>1.4062500000000004E-3</v>
      </c>
      <c r="H6" s="5">
        <f t="shared" si="0"/>
        <v>5.2252435582566962E-4</v>
      </c>
    </row>
    <row r="7" spans="1:8" x14ac:dyDescent="0.25">
      <c r="B7" s="7"/>
      <c r="C7" s="7"/>
      <c r="E7" s="6"/>
      <c r="F7" s="6"/>
    </row>
    <row r="8" spans="1:8" x14ac:dyDescent="0.25">
      <c r="B8" s="7"/>
      <c r="C8" s="7"/>
      <c r="E8" s="6"/>
      <c r="F8" s="6"/>
    </row>
    <row r="9" spans="1:8" x14ac:dyDescent="0.25">
      <c r="A9" t="s">
        <v>42</v>
      </c>
    </row>
    <row r="11" spans="1:8" x14ac:dyDescent="0.25">
      <c r="B11" s="7"/>
      <c r="C11" s="7"/>
    </row>
    <row r="12" spans="1:8" x14ac:dyDescent="0.25">
      <c r="A12" t="s">
        <v>41</v>
      </c>
      <c r="B12" s="7">
        <v>0.05</v>
      </c>
      <c r="C12" s="7"/>
    </row>
    <row r="13" spans="1:8" x14ac:dyDescent="0.25">
      <c r="B13" s="7"/>
      <c r="C13" s="7"/>
    </row>
    <row r="14" spans="1:8" x14ac:dyDescent="0.25">
      <c r="A14" t="s">
        <v>14</v>
      </c>
    </row>
    <row r="15" spans="1:8" x14ac:dyDescent="0.25">
      <c r="A15" t="s">
        <v>43</v>
      </c>
      <c r="B15" s="2">
        <f>AVERAGE(B3:B8)</f>
        <v>0.12</v>
      </c>
    </row>
    <row r="16" spans="1:8" x14ac:dyDescent="0.25">
      <c r="A16" t="s">
        <v>46</v>
      </c>
      <c r="B16" s="9">
        <f>SUM(E3:E8)/4</f>
        <v>1.1250000000000001E-2</v>
      </c>
    </row>
    <row r="17" spans="1:2" x14ac:dyDescent="0.25">
      <c r="A17" t="s">
        <v>44</v>
      </c>
      <c r="B17" s="9">
        <f>+SQRT(B16)</f>
        <v>0.10606601717798214</v>
      </c>
    </row>
    <row r="18" spans="1:2" x14ac:dyDescent="0.25">
      <c r="A18" t="s">
        <v>20</v>
      </c>
    </row>
    <row r="19" spans="1:2" x14ac:dyDescent="0.25">
      <c r="A19" t="s">
        <v>52</v>
      </c>
      <c r="B19" s="2">
        <f>AVERAGE(C3:C8)</f>
        <v>0.11249999999999999</v>
      </c>
    </row>
    <row r="20" spans="1:2" x14ac:dyDescent="0.25">
      <c r="A20" t="s">
        <v>46</v>
      </c>
      <c r="B20" s="9">
        <f>SUM(F3:F8)/4</f>
        <v>1.6718749999999998E-2</v>
      </c>
    </row>
    <row r="21" spans="1:2" x14ac:dyDescent="0.25">
      <c r="A21" t="s">
        <v>44</v>
      </c>
      <c r="B21" s="9">
        <f>+SQRT(B20)</f>
        <v>0.12930100540985751</v>
      </c>
    </row>
    <row r="23" spans="1:2" x14ac:dyDescent="0.25">
      <c r="A23" t="s">
        <v>4</v>
      </c>
    </row>
    <row r="24" spans="1:2" x14ac:dyDescent="0.25">
      <c r="A24" t="s">
        <v>47</v>
      </c>
      <c r="B24" s="9">
        <f>SUM(H3:H8)/4</f>
        <v>1.3125000000000001E-2</v>
      </c>
    </row>
    <row r="25" spans="1:2" x14ac:dyDescent="0.25">
      <c r="A25" t="s">
        <v>17</v>
      </c>
      <c r="B25" s="17"/>
    </row>
    <row r="27" spans="1:2" x14ac:dyDescent="0.25">
      <c r="A27" t="s">
        <v>50</v>
      </c>
      <c r="B27" s="10">
        <f>B24/B16</f>
        <v>1.1666666666666667</v>
      </c>
    </row>
    <row r="29" spans="1:2" x14ac:dyDescent="0.25">
      <c r="A29" t="s">
        <v>55</v>
      </c>
    </row>
    <row r="30" spans="1:2" x14ac:dyDescent="0.25">
      <c r="A30" t="s">
        <v>56</v>
      </c>
    </row>
    <row r="31" spans="1:2" x14ac:dyDescent="0.25">
      <c r="A31" t="s">
        <v>61</v>
      </c>
    </row>
    <row r="36" spans="1:2" x14ac:dyDescent="0.25">
      <c r="A36">
        <v>78</v>
      </c>
      <c r="B36">
        <v>150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CF37245D41224792737AA340440B05" ma:contentTypeVersion="10" ma:contentTypeDescription="Opprett et nytt dokument." ma:contentTypeScope="" ma:versionID="db3be56bafe8b96ae4f667cfdba72247">
  <xsd:schema xmlns:xsd="http://www.w3.org/2001/XMLSchema" xmlns:xs="http://www.w3.org/2001/XMLSchema" xmlns:p="http://schemas.microsoft.com/office/2006/metadata/properties" xmlns:ns3="574415da-b876-4733-b587-ac50867c1266" targetNamespace="http://schemas.microsoft.com/office/2006/metadata/properties" ma:root="true" ma:fieldsID="33d8f7cd25bf4ff146e347bea40f1c6f" ns3:_="">
    <xsd:import namespace="574415da-b876-4733-b587-ac50867c12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415da-b876-4733-b587-ac50867c1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698A39-7B71-4F70-BD8D-627EF6FD1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415da-b876-4733-b587-ac50867c1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054A9-ED51-4181-BACB-E3ABA3AB5DF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574415da-b876-4733-b587-ac50867c1266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5A6D21-B93F-4588-848B-791BF0DD3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oppg1</vt:lpstr>
      <vt:lpstr>Oppg 2</vt:lpstr>
      <vt:lpstr>Oppgave 3</vt:lpstr>
    </vt:vector>
  </TitlesOfParts>
  <Company>Høgskolen i Østfold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Erlend Sand Aas</dc:creator>
  <cp:lastModifiedBy>Raul Boris Farina Briceno</cp:lastModifiedBy>
  <dcterms:created xsi:type="dcterms:W3CDTF">2022-04-08T12:20:43Z</dcterms:created>
  <dcterms:modified xsi:type="dcterms:W3CDTF">2022-09-26T07:41:34Z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0x01010044CF37245D41224792737AA340440B05</vt:lpwstr>
  </property>
</Properties>
</file>