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ellomlagring\"/>
    </mc:Choice>
  </mc:AlternateContent>
  <xr:revisionPtr revIDLastSave="0" documentId="8_{6CE61267-96A5-4D0A-BF7E-AD0B6D5148F2}" xr6:coauthVersionLast="36" xr6:coauthVersionMax="36" xr10:uidLastSave="{00000000-0000-0000-0000-000000000000}"/>
  <bookViews>
    <workbookView xWindow="840" yWindow="465" windowWidth="27960" windowHeight="17535" activeTab="3" xr2:uid="{5D37023D-E32A-FB4C-A497-1DC3A8725D65}"/>
  </bookViews>
  <sheets>
    <sheet name="Intro" sheetId="7" r:id="rId1"/>
    <sheet name="1 a og b" sheetId="8" r:id="rId2"/>
    <sheet name="2 - a og b" sheetId="6" r:id="rId3"/>
    <sheet name="2-c" sheetId="5" r:id="rId4"/>
  </sheets>
  <definedNames>
    <definedName name="_xlnm._FilterDatabase" localSheetId="2" hidden="1">'2 - a og b'!$A$1:$C$65</definedName>
    <definedName name="_xlnm._FilterDatabase" localSheetId="3" hidden="1">'2-c'!$A$1:$E$65</definedName>
    <definedName name="_xlnm.Print_Area" localSheetId="1">'1 a og b'!$A$3:$G$84</definedName>
    <definedName name="_xlnm.Print_Area" localSheetId="2">'2 - a og b'!$A$1:$R$69</definedName>
    <definedName name="_xlnm.Print_Area" localSheetId="3">'2-c'!$A$1:$S$70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8" l="1"/>
  <c r="E73" i="8"/>
  <c r="C67" i="8"/>
  <c r="E67" i="8" s="1"/>
  <c r="E64" i="8"/>
  <c r="C76" i="8" s="1"/>
  <c r="E76" i="8" s="1"/>
  <c r="E59" i="8"/>
  <c r="E58" i="8"/>
  <c r="E61" i="8" s="1"/>
  <c r="D55" i="8"/>
  <c r="D72" i="8" s="1"/>
  <c r="E50" i="8"/>
  <c r="C66" i="8" s="1"/>
  <c r="E66" i="8" s="1"/>
  <c r="C39" i="8"/>
  <c r="E38" i="8"/>
  <c r="E31" i="8"/>
  <c r="E30" i="8"/>
  <c r="E29" i="8"/>
  <c r="E28" i="8"/>
  <c r="E32" i="8" s="1"/>
  <c r="E25" i="8"/>
  <c r="E22" i="8"/>
  <c r="B34" i="8" s="1"/>
  <c r="E20" i="8"/>
  <c r="E19" i="8"/>
  <c r="E14" i="8"/>
  <c r="E16" i="8" s="1"/>
  <c r="D6" i="8"/>
  <c r="D39" i="8" s="1"/>
  <c r="E4" i="8"/>
  <c r="E39" i="8" l="1"/>
  <c r="E62" i="8"/>
  <c r="B70" i="8"/>
  <c r="B35" i="8"/>
  <c r="E35" i="8" s="1"/>
  <c r="E34" i="8"/>
  <c r="E23" i="8"/>
  <c r="E6" i="8"/>
  <c r="D36" i="8" s="1"/>
  <c r="E36" i="8" s="1"/>
  <c r="C74" i="8"/>
  <c r="D75" i="8"/>
  <c r="C40" i="8"/>
  <c r="E40" i="8" s="1"/>
  <c r="E51" i="8"/>
  <c r="E53" i="8" s="1"/>
  <c r="B69" i="6"/>
  <c r="B70" i="5"/>
  <c r="E70" i="5"/>
  <c r="E44" i="8" l="1"/>
  <c r="E46" i="8" s="1"/>
  <c r="E7" i="8"/>
  <c r="E9" i="8" s="1"/>
  <c r="C75" i="8"/>
  <c r="E75" i="8" s="1"/>
  <c r="E74" i="8"/>
  <c r="C72" i="8"/>
  <c r="E72" i="8" s="1"/>
  <c r="E52" i="8"/>
  <c r="C65" i="8" s="1"/>
  <c r="E65" i="8" s="1"/>
  <c r="E68" i="8" s="1"/>
  <c r="C70" i="8"/>
  <c r="E55" i="8" s="1"/>
  <c r="B67" i="6"/>
  <c r="F65" i="6"/>
  <c r="C65" i="6"/>
  <c r="F64" i="6"/>
  <c r="C64" i="6"/>
  <c r="F63" i="6"/>
  <c r="C63" i="6"/>
  <c r="F62" i="6"/>
  <c r="C62" i="6"/>
  <c r="F61" i="6"/>
  <c r="C61" i="6"/>
  <c r="F60" i="6"/>
  <c r="C60" i="6"/>
  <c r="F59" i="6"/>
  <c r="C59" i="6"/>
  <c r="F58" i="6"/>
  <c r="C58" i="6"/>
  <c r="F57" i="6"/>
  <c r="C57" i="6"/>
  <c r="F56" i="6"/>
  <c r="C56" i="6"/>
  <c r="F55" i="6"/>
  <c r="C55" i="6"/>
  <c r="F54" i="6"/>
  <c r="C54" i="6"/>
  <c r="F53" i="6"/>
  <c r="C53" i="6"/>
  <c r="F52" i="6"/>
  <c r="C52" i="6"/>
  <c r="F51" i="6"/>
  <c r="C51" i="6"/>
  <c r="F50" i="6"/>
  <c r="C50" i="6"/>
  <c r="F49" i="6"/>
  <c r="C49" i="6"/>
  <c r="F48" i="6"/>
  <c r="C48" i="6"/>
  <c r="F47" i="6"/>
  <c r="C47" i="6"/>
  <c r="F46" i="6"/>
  <c r="C46" i="6"/>
  <c r="F45" i="6"/>
  <c r="C45" i="6"/>
  <c r="F44" i="6"/>
  <c r="C44" i="6"/>
  <c r="F43" i="6"/>
  <c r="C43" i="6"/>
  <c r="F42" i="6"/>
  <c r="C42" i="6"/>
  <c r="F41" i="6"/>
  <c r="C41" i="6"/>
  <c r="F40" i="6"/>
  <c r="C40" i="6"/>
  <c r="F39" i="6"/>
  <c r="C39" i="6"/>
  <c r="F38" i="6"/>
  <c r="C38" i="6"/>
  <c r="F37" i="6"/>
  <c r="C37" i="6"/>
  <c r="F36" i="6"/>
  <c r="C36" i="6"/>
  <c r="F35" i="6"/>
  <c r="C35" i="6"/>
  <c r="F34" i="6"/>
  <c r="C34" i="6"/>
  <c r="F33" i="6"/>
  <c r="C33" i="6"/>
  <c r="F32" i="6"/>
  <c r="C32" i="6"/>
  <c r="F31" i="6"/>
  <c r="C31" i="6"/>
  <c r="F30" i="6"/>
  <c r="C30" i="6"/>
  <c r="F29" i="6"/>
  <c r="C29" i="6"/>
  <c r="F28" i="6"/>
  <c r="C28" i="6"/>
  <c r="F27" i="6"/>
  <c r="C27" i="6"/>
  <c r="F26" i="6"/>
  <c r="C26" i="6"/>
  <c r="F25" i="6"/>
  <c r="C25" i="6"/>
  <c r="F24" i="6"/>
  <c r="C24" i="6"/>
  <c r="F23" i="6"/>
  <c r="C23" i="6"/>
  <c r="F22" i="6"/>
  <c r="C22" i="6"/>
  <c r="F21" i="6"/>
  <c r="C21" i="6"/>
  <c r="F20" i="6"/>
  <c r="C20" i="6"/>
  <c r="F19" i="6"/>
  <c r="C19" i="6"/>
  <c r="F18" i="6"/>
  <c r="C18" i="6"/>
  <c r="F17" i="6"/>
  <c r="C17" i="6"/>
  <c r="F16" i="6"/>
  <c r="C16" i="6"/>
  <c r="F15" i="6"/>
  <c r="C15" i="6"/>
  <c r="F14" i="6"/>
  <c r="C14" i="6"/>
  <c r="F13" i="6"/>
  <c r="C13" i="6"/>
  <c r="F12" i="6"/>
  <c r="C12" i="6"/>
  <c r="F11" i="6"/>
  <c r="C11" i="6"/>
  <c r="F10" i="6"/>
  <c r="C10" i="6"/>
  <c r="F9" i="6"/>
  <c r="C9" i="6"/>
  <c r="F8" i="6"/>
  <c r="C8" i="6"/>
  <c r="F7" i="6"/>
  <c r="C7" i="6"/>
  <c r="F6" i="6"/>
  <c r="C6" i="6"/>
  <c r="F5" i="6"/>
  <c r="C5" i="6"/>
  <c r="F4" i="6"/>
  <c r="C4" i="6"/>
  <c r="F3" i="6"/>
  <c r="C3" i="6"/>
  <c r="F2" i="6"/>
  <c r="D2" i="6"/>
  <c r="D3" i="6" s="1"/>
  <c r="C2" i="6"/>
  <c r="B67" i="5"/>
  <c r="F65" i="5"/>
  <c r="D65" i="5"/>
  <c r="F64" i="5"/>
  <c r="D64" i="5"/>
  <c r="F63" i="5"/>
  <c r="D63" i="5"/>
  <c r="F62" i="5"/>
  <c r="D62" i="5"/>
  <c r="F61" i="5"/>
  <c r="D61" i="5"/>
  <c r="F60" i="5"/>
  <c r="D60" i="5"/>
  <c r="F59" i="5"/>
  <c r="D59" i="5"/>
  <c r="F58" i="5"/>
  <c r="D58" i="5"/>
  <c r="F57" i="5"/>
  <c r="D57" i="5"/>
  <c r="F56" i="5"/>
  <c r="D56" i="5"/>
  <c r="F55" i="5"/>
  <c r="D55" i="5"/>
  <c r="F54" i="5"/>
  <c r="D54" i="5"/>
  <c r="F53" i="5"/>
  <c r="D53" i="5"/>
  <c r="F52" i="5"/>
  <c r="D52" i="5"/>
  <c r="F51" i="5"/>
  <c r="D51" i="5"/>
  <c r="F50" i="5"/>
  <c r="D50" i="5"/>
  <c r="F49" i="5"/>
  <c r="D49" i="5"/>
  <c r="F48" i="5"/>
  <c r="D48" i="5"/>
  <c r="F47" i="5"/>
  <c r="D47" i="5"/>
  <c r="F46" i="5"/>
  <c r="D46" i="5"/>
  <c r="F45" i="5"/>
  <c r="D45" i="5"/>
  <c r="F44" i="5"/>
  <c r="D44" i="5"/>
  <c r="F43" i="5"/>
  <c r="D43" i="5"/>
  <c r="F42" i="5"/>
  <c r="D42" i="5"/>
  <c r="F41" i="5"/>
  <c r="D41" i="5"/>
  <c r="F40" i="5"/>
  <c r="D40" i="5"/>
  <c r="F39" i="5"/>
  <c r="D39" i="5"/>
  <c r="F38" i="5"/>
  <c r="D38" i="5"/>
  <c r="F37" i="5"/>
  <c r="D37" i="5"/>
  <c r="F36" i="5"/>
  <c r="D36" i="5"/>
  <c r="F35" i="5"/>
  <c r="D35" i="5"/>
  <c r="F34" i="5"/>
  <c r="D34" i="5"/>
  <c r="F33" i="5"/>
  <c r="D33" i="5"/>
  <c r="F32" i="5"/>
  <c r="D32" i="5"/>
  <c r="F31" i="5"/>
  <c r="D31" i="5"/>
  <c r="F30" i="5"/>
  <c r="D30" i="5"/>
  <c r="F29" i="5"/>
  <c r="D29" i="5"/>
  <c r="F28" i="5"/>
  <c r="D28" i="5"/>
  <c r="F27" i="5"/>
  <c r="D27" i="5"/>
  <c r="F26" i="5"/>
  <c r="D26" i="5"/>
  <c r="F25" i="5"/>
  <c r="D25" i="5"/>
  <c r="F24" i="5"/>
  <c r="D24" i="5"/>
  <c r="F23" i="5"/>
  <c r="D23" i="5"/>
  <c r="F22" i="5"/>
  <c r="D22" i="5"/>
  <c r="F21" i="5"/>
  <c r="D21" i="5"/>
  <c r="F20" i="5"/>
  <c r="D20" i="5"/>
  <c r="F19" i="5"/>
  <c r="D19" i="5"/>
  <c r="F18" i="5"/>
  <c r="D18" i="5"/>
  <c r="F17" i="5"/>
  <c r="D17" i="5"/>
  <c r="F16" i="5"/>
  <c r="D16" i="5"/>
  <c r="F15" i="5"/>
  <c r="D15" i="5"/>
  <c r="F14" i="5"/>
  <c r="D14" i="5"/>
  <c r="F13" i="5"/>
  <c r="D13" i="5"/>
  <c r="F12" i="5"/>
  <c r="D12" i="5"/>
  <c r="F10" i="5"/>
  <c r="D10" i="5"/>
  <c r="F11" i="5"/>
  <c r="D11" i="5"/>
  <c r="F9" i="5"/>
  <c r="D9" i="5"/>
  <c r="F8" i="5"/>
  <c r="D8" i="5"/>
  <c r="F7" i="5"/>
  <c r="D7" i="5"/>
  <c r="F6" i="5"/>
  <c r="D6" i="5"/>
  <c r="F5" i="5"/>
  <c r="D5" i="5"/>
  <c r="F4" i="5"/>
  <c r="D4" i="5"/>
  <c r="F3" i="5"/>
  <c r="D3" i="5"/>
  <c r="F2" i="5"/>
  <c r="D2" i="5"/>
  <c r="C2" i="5"/>
  <c r="E70" i="8" l="1"/>
  <c r="B71" i="8"/>
  <c r="E71" i="8" s="1"/>
  <c r="E3" i="6"/>
  <c r="D4" i="6"/>
  <c r="E2" i="6"/>
  <c r="E2" i="5"/>
  <c r="E80" i="8" l="1"/>
  <c r="E82" i="8" s="1"/>
  <c r="E84" i="8" s="1"/>
  <c r="D5" i="6"/>
  <c r="E4" i="6"/>
  <c r="D6" i="6" l="1"/>
  <c r="E5" i="6"/>
  <c r="E6" i="6" l="1"/>
  <c r="D7" i="6"/>
  <c r="D8" i="6" l="1"/>
  <c r="E7" i="6"/>
  <c r="E8" i="6" l="1"/>
  <c r="D9" i="6"/>
  <c r="D10" i="6" l="1"/>
  <c r="E9" i="6"/>
  <c r="E10" i="6" l="1"/>
  <c r="D11" i="6"/>
  <c r="E11" i="6" l="1"/>
  <c r="D12" i="6"/>
  <c r="D13" i="6" l="1"/>
  <c r="E12" i="6"/>
  <c r="E13" i="6" l="1"/>
  <c r="D14" i="6"/>
  <c r="D15" i="6" l="1"/>
  <c r="E14" i="6"/>
  <c r="D16" i="6" l="1"/>
  <c r="E15" i="6"/>
  <c r="E16" i="6" l="1"/>
  <c r="D17" i="6"/>
  <c r="E17" i="6" l="1"/>
  <c r="D18" i="6"/>
  <c r="E18" i="6" l="1"/>
  <c r="D19" i="6"/>
  <c r="D20" i="6" l="1"/>
  <c r="E19" i="6"/>
  <c r="E20" i="6" l="1"/>
  <c r="D21" i="6"/>
  <c r="D22" i="6" l="1"/>
  <c r="E21" i="6"/>
  <c r="E22" i="6" l="1"/>
  <c r="D23" i="6"/>
  <c r="D24" i="6" l="1"/>
  <c r="E23" i="6"/>
  <c r="D25" i="6" l="1"/>
  <c r="E24" i="6"/>
  <c r="D26" i="6" l="1"/>
  <c r="E25" i="6"/>
  <c r="D27" i="6" l="1"/>
  <c r="E26" i="6"/>
  <c r="E27" i="6" l="1"/>
  <c r="D28" i="6"/>
  <c r="E28" i="6" l="1"/>
  <c r="D29" i="6"/>
  <c r="E29" i="6" l="1"/>
  <c r="D30" i="6"/>
  <c r="E30" i="6" l="1"/>
  <c r="D31" i="6"/>
  <c r="D32" i="6" l="1"/>
  <c r="E31" i="6"/>
  <c r="E32" i="6" l="1"/>
  <c r="D33" i="6"/>
  <c r="D34" i="6" l="1"/>
  <c r="E33" i="6"/>
  <c r="E34" i="6" l="1"/>
  <c r="D35" i="6"/>
  <c r="D36" i="6" l="1"/>
  <c r="E35" i="6"/>
  <c r="D37" i="6" l="1"/>
  <c r="E36" i="6"/>
  <c r="D38" i="6" l="1"/>
  <c r="E37" i="6"/>
  <c r="D39" i="6" l="1"/>
  <c r="E38" i="6"/>
  <c r="E39" i="6" l="1"/>
  <c r="D40" i="6"/>
  <c r="D41" i="6" l="1"/>
  <c r="E40" i="6"/>
  <c r="D42" i="6" l="1"/>
  <c r="E41" i="6"/>
  <c r="E42" i="6" l="1"/>
  <c r="D43" i="6"/>
  <c r="D44" i="6" l="1"/>
  <c r="E43" i="6"/>
  <c r="E44" i="6" l="1"/>
  <c r="D45" i="6"/>
  <c r="D46" i="6" l="1"/>
  <c r="E45" i="6"/>
  <c r="E46" i="6" l="1"/>
  <c r="D47" i="6"/>
  <c r="E47" i="6" l="1"/>
  <c r="D48" i="6"/>
  <c r="D49" i="6" l="1"/>
  <c r="E48" i="6"/>
  <c r="E49" i="6" l="1"/>
  <c r="D50" i="6"/>
  <c r="D51" i="6" l="1"/>
  <c r="E50" i="6"/>
  <c r="E51" i="6" l="1"/>
  <c r="D52" i="6"/>
  <c r="D53" i="6" l="1"/>
  <c r="E52" i="6"/>
  <c r="E53" i="6" l="1"/>
  <c r="D54" i="6"/>
  <c r="E54" i="6" l="1"/>
  <c r="D55" i="6"/>
  <c r="D56" i="6" l="1"/>
  <c r="E55" i="6"/>
  <c r="E56" i="6" l="1"/>
  <c r="D57" i="6"/>
  <c r="D58" i="6" l="1"/>
  <c r="E57" i="6"/>
  <c r="E58" i="6" l="1"/>
  <c r="D59" i="6"/>
  <c r="D60" i="6" l="1"/>
  <c r="E59" i="6"/>
  <c r="D61" i="6" l="1"/>
  <c r="E60" i="6"/>
  <c r="E61" i="6" l="1"/>
  <c r="D62" i="6"/>
  <c r="D63" i="6" l="1"/>
  <c r="E62" i="6"/>
  <c r="D64" i="6" l="1"/>
  <c r="E63" i="6"/>
  <c r="D65" i="6" l="1"/>
  <c r="E65" i="6" s="1"/>
  <c r="E64" i="6"/>
  <c r="C3" i="5" l="1"/>
  <c r="C4" i="5" l="1"/>
  <c r="E3" i="5"/>
  <c r="E4" i="5" l="1"/>
  <c r="C5" i="5"/>
  <c r="C6" i="5" l="1"/>
  <c r="E5" i="5"/>
  <c r="C7" i="5" l="1"/>
  <c r="E6" i="5"/>
  <c r="E7" i="5" l="1"/>
  <c r="C8" i="5"/>
  <c r="E8" i="5" l="1"/>
  <c r="C9" i="5"/>
  <c r="C10" i="5" l="1"/>
  <c r="E9" i="5"/>
  <c r="E10" i="5" l="1"/>
  <c r="C11" i="5"/>
  <c r="E11" i="5" l="1"/>
  <c r="C12" i="5"/>
  <c r="C13" i="5" l="1"/>
  <c r="E12" i="5"/>
  <c r="C14" i="5" l="1"/>
  <c r="E13" i="5"/>
  <c r="E14" i="5" l="1"/>
  <c r="C15" i="5"/>
  <c r="C16" i="5" l="1"/>
  <c r="E15" i="5"/>
  <c r="E16" i="5" l="1"/>
  <c r="C17" i="5"/>
  <c r="C18" i="5" l="1"/>
  <c r="E17" i="5"/>
  <c r="C19" i="5" l="1"/>
  <c r="E18" i="5"/>
  <c r="E19" i="5" l="1"/>
  <c r="C20" i="5"/>
  <c r="C21" i="5" l="1"/>
  <c r="E20" i="5"/>
  <c r="E21" i="5" l="1"/>
  <c r="C22" i="5"/>
  <c r="C23" i="5" l="1"/>
  <c r="E22" i="5"/>
  <c r="C24" i="5" l="1"/>
  <c r="E23" i="5"/>
  <c r="E24" i="5" l="1"/>
  <c r="C25" i="5"/>
  <c r="E25" i="5" l="1"/>
  <c r="C26" i="5"/>
  <c r="C27" i="5" l="1"/>
  <c r="E26" i="5"/>
  <c r="E27" i="5" l="1"/>
  <c r="C28" i="5"/>
  <c r="C29" i="5" l="1"/>
  <c r="E28" i="5"/>
  <c r="E29" i="5" l="1"/>
  <c r="C30" i="5"/>
  <c r="C31" i="5" l="1"/>
  <c r="E30" i="5"/>
  <c r="E31" i="5" l="1"/>
  <c r="C32" i="5"/>
  <c r="E32" i="5" l="1"/>
  <c r="C33" i="5"/>
  <c r="E33" i="5" l="1"/>
  <c r="C34" i="5"/>
  <c r="E34" i="5" l="1"/>
  <c r="C35" i="5"/>
  <c r="C36" i="5" l="1"/>
  <c r="E35" i="5"/>
  <c r="E36" i="5" l="1"/>
  <c r="C37" i="5"/>
  <c r="E37" i="5" l="1"/>
  <c r="C38" i="5"/>
  <c r="C39" i="5" l="1"/>
  <c r="E38" i="5"/>
  <c r="C40" i="5" l="1"/>
  <c r="E39" i="5"/>
  <c r="C41" i="5" l="1"/>
  <c r="E40" i="5"/>
  <c r="E41" i="5" l="1"/>
  <c r="C42" i="5"/>
  <c r="C43" i="5" l="1"/>
  <c r="E42" i="5"/>
  <c r="C44" i="5" l="1"/>
  <c r="E43" i="5"/>
  <c r="E44" i="5" l="1"/>
  <c r="C45" i="5"/>
  <c r="E45" i="5" l="1"/>
  <c r="C46" i="5"/>
  <c r="C47" i="5" l="1"/>
  <c r="E46" i="5"/>
  <c r="E47" i="5" l="1"/>
  <c r="C48" i="5"/>
  <c r="C49" i="5" l="1"/>
  <c r="E48" i="5"/>
  <c r="E49" i="5" l="1"/>
  <c r="C50" i="5"/>
  <c r="C51" i="5" l="1"/>
  <c r="E50" i="5"/>
  <c r="C52" i="5" l="1"/>
  <c r="E51" i="5"/>
  <c r="E52" i="5" l="1"/>
  <c r="C53" i="5"/>
  <c r="C54" i="5" l="1"/>
  <c r="E53" i="5"/>
  <c r="E54" i="5" l="1"/>
  <c r="C55" i="5"/>
  <c r="E55" i="5" l="1"/>
  <c r="C56" i="5"/>
  <c r="C57" i="5" l="1"/>
  <c r="E56" i="5"/>
  <c r="E57" i="5" l="1"/>
  <c r="C58" i="5"/>
  <c r="C59" i="5" l="1"/>
  <c r="E58" i="5"/>
  <c r="C60" i="5" l="1"/>
  <c r="E59" i="5"/>
  <c r="E60" i="5" l="1"/>
  <c r="C61" i="5"/>
  <c r="E61" i="5" l="1"/>
  <c r="C62" i="5"/>
  <c r="C63" i="5" l="1"/>
  <c r="E62" i="5"/>
  <c r="C64" i="5" l="1"/>
  <c r="E63" i="5"/>
  <c r="E64" i="5" l="1"/>
  <c r="C65" i="5"/>
  <c r="E65" i="5" l="1"/>
</calcChain>
</file>

<file path=xl/sharedStrings.xml><?xml version="1.0" encoding="utf-8"?>
<sst xmlns="http://schemas.openxmlformats.org/spreadsheetml/2006/main" count="254" uniqueCount="141">
  <si>
    <t>Kunde 1</t>
  </si>
  <si>
    <t>Kunde 2</t>
  </si>
  <si>
    <t>Kunde 3</t>
  </si>
  <si>
    <t>Kunde 4</t>
  </si>
  <si>
    <t>Kunde 5</t>
  </si>
  <si>
    <t>Kunde 6</t>
  </si>
  <si>
    <t>Kunde 7</t>
  </si>
  <si>
    <t>Kunde 8</t>
  </si>
  <si>
    <t>Kunde 9</t>
  </si>
  <si>
    <t>Kunde 10</t>
  </si>
  <si>
    <t>Kunde 11</t>
  </si>
  <si>
    <t>Kunde 12</t>
  </si>
  <si>
    <t>Kunde 13</t>
  </si>
  <si>
    <t>Kunde 14</t>
  </si>
  <si>
    <t>Kunde 15</t>
  </si>
  <si>
    <t>Kunde 16</t>
  </si>
  <si>
    <t>Kunde 17</t>
  </si>
  <si>
    <t>Kunde 18</t>
  </si>
  <si>
    <t>Kunde 19</t>
  </si>
  <si>
    <t>Kunde 20</t>
  </si>
  <si>
    <t>Kunde 21</t>
  </si>
  <si>
    <t>Kunde 22</t>
  </si>
  <si>
    <t>Kunde 23</t>
  </si>
  <si>
    <t>Kunde 24</t>
  </si>
  <si>
    <t>Kunde 25</t>
  </si>
  <si>
    <t>Kunde 26</t>
  </si>
  <si>
    <t>Kunde 27</t>
  </si>
  <si>
    <t>Kunde 28</t>
  </si>
  <si>
    <t>Kunde 29</t>
  </si>
  <si>
    <t>Kunde 30</t>
  </si>
  <si>
    <t>Kunde 31</t>
  </si>
  <si>
    <t>Kunde 32</t>
  </si>
  <si>
    <t>Kunde 33</t>
  </si>
  <si>
    <t>Kunde 34</t>
  </si>
  <si>
    <t>Kunde 35</t>
  </si>
  <si>
    <t>Kunde 36</t>
  </si>
  <si>
    <t>Kunde 37</t>
  </si>
  <si>
    <t>Kunde 38</t>
  </si>
  <si>
    <t>Kunde 39</t>
  </si>
  <si>
    <t>Kunde 40</t>
  </si>
  <si>
    <t>Kunde 41</t>
  </si>
  <si>
    <t>Kunde 42</t>
  </si>
  <si>
    <t>Kunde 43</t>
  </si>
  <si>
    <t>Kunde 44</t>
  </si>
  <si>
    <t>Kunde 45</t>
  </si>
  <si>
    <t>Kunde 46</t>
  </si>
  <si>
    <t>Kunde 47</t>
  </si>
  <si>
    <t>Kunde 48</t>
  </si>
  <si>
    <t>Kunde 49</t>
  </si>
  <si>
    <t>Kunde 50</t>
  </si>
  <si>
    <t>Kunde 51</t>
  </si>
  <si>
    <t>Kunde 52</t>
  </si>
  <si>
    <t>Kunde 53</t>
  </si>
  <si>
    <t>Kunde 54</t>
  </si>
  <si>
    <t>Kunde 55</t>
  </si>
  <si>
    <t>Kunde 56</t>
  </si>
  <si>
    <t>Kunde 57</t>
  </si>
  <si>
    <t>Kunde 58</t>
  </si>
  <si>
    <t>Kunde 59</t>
  </si>
  <si>
    <t>Kunde 60</t>
  </si>
  <si>
    <t>Kunde 61</t>
  </si>
  <si>
    <t>Kunde 62</t>
  </si>
  <si>
    <t>Kunde 63</t>
  </si>
  <si>
    <t>Kunde 64</t>
  </si>
  <si>
    <t>Kunde ##</t>
  </si>
  <si>
    <t>Lønnsomhet</t>
  </si>
  <si>
    <t>Ack Res</t>
  </si>
  <si>
    <t>Index</t>
  </si>
  <si>
    <t>Ack %</t>
  </si>
  <si>
    <t>Kund%</t>
  </si>
  <si>
    <t>Inntekt</t>
  </si>
  <si>
    <t>Likevakt</t>
  </si>
  <si>
    <t>Ack%</t>
  </si>
  <si>
    <t>Akk inntekt</t>
  </si>
  <si>
    <t>SI</t>
  </si>
  <si>
    <t>n</t>
  </si>
  <si>
    <t>n*</t>
  </si>
  <si>
    <t>Genomsnitt</t>
  </si>
  <si>
    <t>Antal högre</t>
  </si>
  <si>
    <t>Neg resultat</t>
  </si>
  <si>
    <t>SR</t>
  </si>
  <si>
    <t>Kommentar:</t>
  </si>
  <si>
    <t>Kommentaren kan skrives på flere måter. Viktig for hele poeng er at den kommenterer innholdet i grafen (ikke bare generelt om modellen).</t>
  </si>
  <si>
    <t>Kommentare:</t>
  </si>
  <si>
    <t>Løsning Oppgave 1.1</t>
  </si>
  <si>
    <t>Std. Kalkylen (grundleggende)</t>
  </si>
  <si>
    <t>Kvm</t>
  </si>
  <si>
    <t>kr per enhet</t>
  </si>
  <si>
    <t>Sum</t>
  </si>
  <si>
    <t>Direkte materialer</t>
  </si>
  <si>
    <t>Tid per enhet</t>
  </si>
  <si>
    <t>Maskinbearbeiding</t>
  </si>
  <si>
    <t>Sum per enhet</t>
  </si>
  <si>
    <t>Salgspris</t>
  </si>
  <si>
    <t>Kalkulert DB</t>
  </si>
  <si>
    <t>Situasjonen før kvalitetsprogrammet</t>
  </si>
  <si>
    <t>Antall enheter solgt</t>
  </si>
  <si>
    <t>Reklamasjon</t>
  </si>
  <si>
    <t>Nedgradert</t>
  </si>
  <si>
    <t xml:space="preserve">12,5 % nedgradering </t>
  </si>
  <si>
    <t>Ferdigstilt</t>
  </si>
  <si>
    <t>5250/0,875</t>
  </si>
  <si>
    <t>enheter</t>
  </si>
  <si>
    <t>Råstoff brukt</t>
  </si>
  <si>
    <t>kvm</t>
  </si>
  <si>
    <t>Vraket ved inngangskontroll</t>
  </si>
  <si>
    <t>per enhet</t>
  </si>
  <si>
    <t>Vraket i tilvirkningen</t>
  </si>
  <si>
    <t>Kalkylen</t>
  </si>
  <si>
    <t>Kjøper inn</t>
  </si>
  <si>
    <t>totalt</t>
  </si>
  <si>
    <t>Maskintimer brutto</t>
  </si>
  <si>
    <t xml:space="preserve">enh. </t>
  </si>
  <si>
    <t xml:space="preserve">kr </t>
  </si>
  <si>
    <t>Salgsinntekter</t>
  </si>
  <si>
    <t>2. sortering</t>
  </si>
  <si>
    <t>3. sortering</t>
  </si>
  <si>
    <t>Feilvarer</t>
  </si>
  <si>
    <t>Sum driftsinntekter</t>
  </si>
  <si>
    <t>Mottakskontroll</t>
  </si>
  <si>
    <t>Maskinell bearbeiding</t>
  </si>
  <si>
    <t>Kontroll tilvirkningsprosess</t>
  </si>
  <si>
    <t xml:space="preserve">Fraktkostnader reklamasjoner </t>
  </si>
  <si>
    <t xml:space="preserve">Reklamerte produkter som rettes </t>
  </si>
  <si>
    <t>maskint. per enhet</t>
  </si>
  <si>
    <t>Produktanansvar</t>
  </si>
  <si>
    <t>Nedetid maskiner, medtatt i std.sats</t>
  </si>
  <si>
    <t>Adminstrasjon, salg, distrubusjon</t>
  </si>
  <si>
    <t>Forebyggede kvalitetsarbeid</t>
  </si>
  <si>
    <t>Sum kostnader</t>
  </si>
  <si>
    <t>Driftsresultat</t>
  </si>
  <si>
    <t>Situasjonen etter kvalitetsprogrammet</t>
  </si>
  <si>
    <t>7,5 % nedgradering</t>
  </si>
  <si>
    <t>5125/0,925</t>
  </si>
  <si>
    <t>Maskintim. Kr per enh og tim brutto</t>
  </si>
  <si>
    <t>12,5 % nedetid</t>
  </si>
  <si>
    <t>t per enhet</t>
  </si>
  <si>
    <t>Reduksjon på 40 %</t>
  </si>
  <si>
    <t>Reduksjon på 10%</t>
  </si>
  <si>
    <t xml:space="preserve">En forbedring på </t>
  </si>
  <si>
    <t>Kommentaren kan skrives på flere måter. Viktig for hele poeng er at resultatet av beregningen kommenterer i detalj.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</si>
</sst>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2" fontId="0" fillId="0" borderId="0" xfId="0" applyNumberFormat="1"/>
    <xf numFmtId="9" fontId="0" fillId="0" borderId="0" xfId="1" applyFont="1"/>
    <xf numFmtId="0" fontId="3" fillId="0" borderId="0" xfId="2" applyFont="1"/>
    <xf numFmtId="0" fontId="2" fillId="0" borderId="0" xfId="2"/>
    <xf numFmtId="0" fontId="1" fillId="0" borderId="0" xfId="2" applyFont="1"/>
    <xf numFmtId="0" fontId="4" fillId="0" borderId="0" xfId="2" applyFont="1"/>
    <xf numFmtId="9" fontId="2" fillId="0" borderId="0" xfId="2" applyNumberFormat="1"/>
    <xf numFmtId="0" fontId="2" fillId="0" borderId="1" xfId="2" applyBorder="1"/>
    <xf numFmtId="0" fontId="4" fillId="0" borderId="0" xfId="2" applyFont="1" applyAlignment="1">
      <alignment horizontal="right"/>
    </xf>
    <xf numFmtId="0" fontId="2" fillId="0" borderId="1" xfId="2" applyBorder="1" applyAlignment="1">
      <alignment horizontal="left"/>
    </xf>
    <xf numFmtId="10" fontId="2" fillId="0" borderId="1" xfId="2" applyNumberFormat="1" applyBorder="1"/>
    <xf numFmtId="0" fontId="2" fillId="0" borderId="0" xfId="2" applyAlignment="1">
      <alignment horizontal="right"/>
    </xf>
    <xf numFmtId="3" fontId="4" fillId="0" borderId="0" xfId="2" applyNumberFormat="1" applyFont="1"/>
    <xf numFmtId="3" fontId="2" fillId="0" borderId="0" xfId="2" applyNumberFormat="1" applyAlignment="1">
      <alignment horizontal="right"/>
    </xf>
    <xf numFmtId="3" fontId="2" fillId="0" borderId="1" xfId="2" applyNumberFormat="1" applyBorder="1" applyAlignment="1">
      <alignment horizontal="right"/>
    </xf>
    <xf numFmtId="3" fontId="2" fillId="0" borderId="0" xfId="2" applyNumberFormat="1"/>
    <xf numFmtId="3" fontId="2" fillId="0" borderId="1" xfId="2" applyNumberFormat="1" applyBorder="1"/>
    <xf numFmtId="0" fontId="5" fillId="0" borderId="0" xfId="2" applyFont="1"/>
    <xf numFmtId="9" fontId="2" fillId="0" borderId="0" xfId="2" applyNumberFormat="1" applyAlignment="1">
      <alignment horizontal="right"/>
    </xf>
    <xf numFmtId="10" fontId="2" fillId="0" borderId="0" xfId="2" applyNumberFormat="1" applyAlignment="1">
      <alignment horizontal="right"/>
    </xf>
    <xf numFmtId="4" fontId="2" fillId="0" borderId="0" xfId="2" applyNumberFormat="1"/>
    <xf numFmtId="10" fontId="2" fillId="0" borderId="0" xfId="2" applyNumberFormat="1"/>
    <xf numFmtId="0" fontId="6" fillId="0" borderId="0" xfId="0" applyFont="1" applyAlignment="1">
      <alignment vertical="center"/>
    </xf>
  </cellXfs>
  <cellStyles count="3">
    <cellStyle name="Normal" xfId="0" builtinId="0"/>
    <cellStyle name="Normal 2" xfId="2" xr:uid="{1492AE3B-BFD8-BB42-96CA-AF7B9E44E677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'2 - a og b'!$B$1</c:f>
              <c:strCache>
                <c:ptCount val="1"/>
                <c:pt idx="0">
                  <c:v>Lønnsomhet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'2 - a og b'!$A$2:$A$65</c:f>
              <c:strCache>
                <c:ptCount val="64"/>
                <c:pt idx="0">
                  <c:v>Kunde 19</c:v>
                </c:pt>
                <c:pt idx="1">
                  <c:v>Kunde 24</c:v>
                </c:pt>
                <c:pt idx="2">
                  <c:v>Kunde 27</c:v>
                </c:pt>
                <c:pt idx="3">
                  <c:v>Kunde 33</c:v>
                </c:pt>
                <c:pt idx="4">
                  <c:v>Kunde 29</c:v>
                </c:pt>
                <c:pt idx="5">
                  <c:v>Kunde 8</c:v>
                </c:pt>
                <c:pt idx="6">
                  <c:v>Kunde 47</c:v>
                </c:pt>
                <c:pt idx="7">
                  <c:v>Kunde 16</c:v>
                </c:pt>
                <c:pt idx="8">
                  <c:v>Kunde 40</c:v>
                </c:pt>
                <c:pt idx="9">
                  <c:v>Kunde 11</c:v>
                </c:pt>
                <c:pt idx="10">
                  <c:v>Kunde 17</c:v>
                </c:pt>
                <c:pt idx="11">
                  <c:v>Kunde 55</c:v>
                </c:pt>
                <c:pt idx="12">
                  <c:v>Kunde 41</c:v>
                </c:pt>
                <c:pt idx="13">
                  <c:v>Kunde 1</c:v>
                </c:pt>
                <c:pt idx="14">
                  <c:v>Kunde 43</c:v>
                </c:pt>
                <c:pt idx="15">
                  <c:v>Kunde 50</c:v>
                </c:pt>
                <c:pt idx="16">
                  <c:v>Kunde 54</c:v>
                </c:pt>
                <c:pt idx="17">
                  <c:v>Kunde 5</c:v>
                </c:pt>
                <c:pt idx="18">
                  <c:v>Kunde 13</c:v>
                </c:pt>
                <c:pt idx="19">
                  <c:v>Kunde 9</c:v>
                </c:pt>
                <c:pt idx="20">
                  <c:v>Kunde 48</c:v>
                </c:pt>
                <c:pt idx="21">
                  <c:v>Kunde 2</c:v>
                </c:pt>
                <c:pt idx="22">
                  <c:v>Kunde 7</c:v>
                </c:pt>
                <c:pt idx="23">
                  <c:v>Kunde 59</c:v>
                </c:pt>
                <c:pt idx="24">
                  <c:v>Kunde 52</c:v>
                </c:pt>
                <c:pt idx="25">
                  <c:v>Kunde 14</c:v>
                </c:pt>
                <c:pt idx="26">
                  <c:v>Kunde 20</c:v>
                </c:pt>
                <c:pt idx="27">
                  <c:v>Kunde 4</c:v>
                </c:pt>
                <c:pt idx="28">
                  <c:v>Kunde 15</c:v>
                </c:pt>
                <c:pt idx="29">
                  <c:v>Kunde 32</c:v>
                </c:pt>
                <c:pt idx="30">
                  <c:v>Kunde 53</c:v>
                </c:pt>
                <c:pt idx="31">
                  <c:v>Kunde 45</c:v>
                </c:pt>
                <c:pt idx="32">
                  <c:v>Kunde 12</c:v>
                </c:pt>
                <c:pt idx="33">
                  <c:v>Kunde 44</c:v>
                </c:pt>
                <c:pt idx="34">
                  <c:v>Kunde 60</c:v>
                </c:pt>
                <c:pt idx="35">
                  <c:v>Kunde 56</c:v>
                </c:pt>
                <c:pt idx="36">
                  <c:v>Kunde 57</c:v>
                </c:pt>
                <c:pt idx="37">
                  <c:v>Kunde 22</c:v>
                </c:pt>
                <c:pt idx="38">
                  <c:v>Kunde 23</c:v>
                </c:pt>
                <c:pt idx="39">
                  <c:v>Kunde 34</c:v>
                </c:pt>
                <c:pt idx="40">
                  <c:v>Kunde 30</c:v>
                </c:pt>
                <c:pt idx="41">
                  <c:v>Kunde 51</c:v>
                </c:pt>
                <c:pt idx="42">
                  <c:v>Kunde 21</c:v>
                </c:pt>
                <c:pt idx="43">
                  <c:v>Kunde 58</c:v>
                </c:pt>
                <c:pt idx="44">
                  <c:v>Kunde 39</c:v>
                </c:pt>
                <c:pt idx="45">
                  <c:v>Kunde 6</c:v>
                </c:pt>
                <c:pt idx="46">
                  <c:v>Kunde 28</c:v>
                </c:pt>
                <c:pt idx="47">
                  <c:v>Kunde 37</c:v>
                </c:pt>
                <c:pt idx="48">
                  <c:v>Kunde 49</c:v>
                </c:pt>
                <c:pt idx="49">
                  <c:v>Kunde 46</c:v>
                </c:pt>
                <c:pt idx="50">
                  <c:v>Kunde 42</c:v>
                </c:pt>
                <c:pt idx="51">
                  <c:v>Kunde 64</c:v>
                </c:pt>
                <c:pt idx="52">
                  <c:v>Kunde 36</c:v>
                </c:pt>
                <c:pt idx="53">
                  <c:v>Kunde 61</c:v>
                </c:pt>
                <c:pt idx="54">
                  <c:v>Kunde 25</c:v>
                </c:pt>
                <c:pt idx="55">
                  <c:v>Kunde 38</c:v>
                </c:pt>
                <c:pt idx="56">
                  <c:v>Kunde 31</c:v>
                </c:pt>
                <c:pt idx="57">
                  <c:v>Kunde 63</c:v>
                </c:pt>
                <c:pt idx="58">
                  <c:v>Kunde 10</c:v>
                </c:pt>
                <c:pt idx="59">
                  <c:v>Kunde 35</c:v>
                </c:pt>
                <c:pt idx="60">
                  <c:v>Kunde 18</c:v>
                </c:pt>
                <c:pt idx="61">
                  <c:v>Kunde 62</c:v>
                </c:pt>
                <c:pt idx="62">
                  <c:v>Kunde 3</c:v>
                </c:pt>
                <c:pt idx="63">
                  <c:v>Kunde 26</c:v>
                </c:pt>
              </c:strCache>
            </c:strRef>
          </c:cat>
          <c:val>
            <c:numRef>
              <c:f>'2 - a og b'!$B$2:$B$65</c:f>
              <c:numCache>
                <c:formatCode>General</c:formatCode>
                <c:ptCount val="64"/>
                <c:pt idx="0">
                  <c:v>220</c:v>
                </c:pt>
                <c:pt idx="1">
                  <c:v>215</c:v>
                </c:pt>
                <c:pt idx="2">
                  <c:v>214</c:v>
                </c:pt>
                <c:pt idx="3">
                  <c:v>210</c:v>
                </c:pt>
                <c:pt idx="4">
                  <c:v>210</c:v>
                </c:pt>
                <c:pt idx="5">
                  <c:v>209</c:v>
                </c:pt>
                <c:pt idx="6">
                  <c:v>208</c:v>
                </c:pt>
                <c:pt idx="7">
                  <c:v>206</c:v>
                </c:pt>
                <c:pt idx="8">
                  <c:v>206</c:v>
                </c:pt>
                <c:pt idx="9">
                  <c:v>203</c:v>
                </c:pt>
                <c:pt idx="10">
                  <c:v>199</c:v>
                </c:pt>
                <c:pt idx="11">
                  <c:v>189</c:v>
                </c:pt>
                <c:pt idx="12">
                  <c:v>188</c:v>
                </c:pt>
                <c:pt idx="13">
                  <c:v>188</c:v>
                </c:pt>
                <c:pt idx="14">
                  <c:v>187</c:v>
                </c:pt>
                <c:pt idx="15">
                  <c:v>162</c:v>
                </c:pt>
                <c:pt idx="16">
                  <c:v>148</c:v>
                </c:pt>
                <c:pt idx="17">
                  <c:v>135</c:v>
                </c:pt>
                <c:pt idx="18">
                  <c:v>135</c:v>
                </c:pt>
                <c:pt idx="19">
                  <c:v>120</c:v>
                </c:pt>
                <c:pt idx="20">
                  <c:v>118</c:v>
                </c:pt>
                <c:pt idx="21">
                  <c:v>87</c:v>
                </c:pt>
                <c:pt idx="22">
                  <c:v>76</c:v>
                </c:pt>
                <c:pt idx="23">
                  <c:v>65</c:v>
                </c:pt>
                <c:pt idx="24">
                  <c:v>60</c:v>
                </c:pt>
                <c:pt idx="25">
                  <c:v>55</c:v>
                </c:pt>
                <c:pt idx="26">
                  <c:v>48</c:v>
                </c:pt>
                <c:pt idx="27">
                  <c:v>47</c:v>
                </c:pt>
                <c:pt idx="28">
                  <c:v>39</c:v>
                </c:pt>
                <c:pt idx="29">
                  <c:v>23</c:v>
                </c:pt>
                <c:pt idx="30">
                  <c:v>22</c:v>
                </c:pt>
                <c:pt idx="31">
                  <c:v>21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-14</c:v>
                </c:pt>
                <c:pt idx="50">
                  <c:v>-20</c:v>
                </c:pt>
                <c:pt idx="51">
                  <c:v>-30</c:v>
                </c:pt>
                <c:pt idx="52">
                  <c:v>-30</c:v>
                </c:pt>
                <c:pt idx="53">
                  <c:v>-60</c:v>
                </c:pt>
                <c:pt idx="54">
                  <c:v>-72</c:v>
                </c:pt>
                <c:pt idx="55">
                  <c:v>-90</c:v>
                </c:pt>
                <c:pt idx="56">
                  <c:v>-95</c:v>
                </c:pt>
                <c:pt idx="57">
                  <c:v>-96</c:v>
                </c:pt>
                <c:pt idx="58">
                  <c:v>-98</c:v>
                </c:pt>
                <c:pt idx="59">
                  <c:v>-99</c:v>
                </c:pt>
                <c:pt idx="60">
                  <c:v>-101</c:v>
                </c:pt>
                <c:pt idx="61">
                  <c:v>-102</c:v>
                </c:pt>
                <c:pt idx="62">
                  <c:v>-110</c:v>
                </c:pt>
                <c:pt idx="63">
                  <c:v>-180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7-5242-BA59-F37BAE70A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705663"/>
        <c:axId val="403707311"/>
      </c:lineChart>
      <c:catAx>
        <c:axId val="40370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3707311"/>
        <c:crosses val="autoZero"/>
        <c:auto val="1"/>
        <c:lblAlgn val="ctr"/>
        <c:lblOffset val="100"/>
        <c:noMultiLvlLbl val="0"/>
      </c:catAx>
      <c:valAx>
        <c:axId val="40370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37056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Stobach-kurve - Akkumulert resultat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'2 - a og b'!$E$1</c:f>
              <c:strCache>
                <c:ptCount val="1"/>
                <c:pt idx="0">
                  <c:v>Ack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'2 - a og b'!$C$2:$C$65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cat>
          <c:val>
            <c:numRef>
              <c:f>'2 - a og b'!$E$2:$E$65</c:f>
              <c:numCache>
                <c:formatCode>0%</c:formatCode>
                <c:ptCount val="64"/>
                <c:pt idx="0">
                  <c:v>6.8599937636420333E-2</c:v>
                </c:pt>
                <c:pt idx="1">
                  <c:v>0.13564078578110383</c:v>
                </c:pt>
                <c:pt idx="2">
                  <c:v>0.20236981602743997</c:v>
                </c:pt>
                <c:pt idx="3">
                  <c:v>0.26785157468038667</c:v>
                </c:pt>
                <c:pt idx="4">
                  <c:v>0.33333333333333331</c:v>
                </c:pt>
                <c:pt idx="5">
                  <c:v>0.39850327408793262</c:v>
                </c:pt>
                <c:pt idx="6">
                  <c:v>0.4633613969441846</c:v>
                </c:pt>
                <c:pt idx="7">
                  <c:v>0.5275958840037418</c:v>
                </c:pt>
                <c:pt idx="8">
                  <c:v>0.59183037106329905</c:v>
                </c:pt>
                <c:pt idx="9">
                  <c:v>0.6551294044278142</c:v>
                </c:pt>
                <c:pt idx="10">
                  <c:v>0.71718116619893979</c:v>
                </c:pt>
                <c:pt idx="11">
                  <c:v>0.77611474898659183</c:v>
                </c:pt>
                <c:pt idx="12">
                  <c:v>0.83473651387589642</c:v>
                </c:pt>
                <c:pt idx="13">
                  <c:v>0.89335827876520113</c:v>
                </c:pt>
                <c:pt idx="14">
                  <c:v>0.95166822575615839</c:v>
                </c:pt>
                <c:pt idx="15">
                  <c:v>1.0021827252884317</c:v>
                </c:pt>
                <c:pt idx="16">
                  <c:v>1.0483317742438416</c:v>
                </c:pt>
                <c:pt idx="17">
                  <c:v>1.0904271905207359</c:v>
                </c:pt>
                <c:pt idx="18">
                  <c:v>1.1325226067976302</c:v>
                </c:pt>
                <c:pt idx="19">
                  <c:v>1.1699407545993139</c:v>
                </c:pt>
                <c:pt idx="20">
                  <c:v>1.2067352666043032</c:v>
                </c:pt>
                <c:pt idx="21">
                  <c:v>1.2338634237605239</c:v>
                </c:pt>
                <c:pt idx="22">
                  <c:v>1.2575615840349237</c:v>
                </c:pt>
                <c:pt idx="23">
                  <c:v>1.2778297474275024</c:v>
                </c:pt>
                <c:pt idx="24">
                  <c:v>1.2965388213283442</c:v>
                </c:pt>
                <c:pt idx="25">
                  <c:v>1.3136888057374494</c:v>
                </c:pt>
                <c:pt idx="26">
                  <c:v>1.3286560648581229</c:v>
                </c:pt>
                <c:pt idx="27">
                  <c:v>1.343311506080449</c:v>
                </c:pt>
                <c:pt idx="28">
                  <c:v>1.3554724041159962</c:v>
                </c:pt>
                <c:pt idx="29">
                  <c:v>1.3626442157779857</c:v>
                </c:pt>
                <c:pt idx="30">
                  <c:v>1.3695042095416277</c:v>
                </c:pt>
                <c:pt idx="31">
                  <c:v>1.3760523854069224</c:v>
                </c:pt>
                <c:pt idx="32">
                  <c:v>1.379170564390396</c:v>
                </c:pt>
                <c:pt idx="33">
                  <c:v>1.3816651075771749</c:v>
                </c:pt>
                <c:pt idx="34">
                  <c:v>1.3841596507639538</c:v>
                </c:pt>
                <c:pt idx="35">
                  <c:v>1.3866541939507329</c:v>
                </c:pt>
                <c:pt idx="36">
                  <c:v>1.3891487371375117</c:v>
                </c:pt>
                <c:pt idx="37">
                  <c:v>1.3916432803242906</c:v>
                </c:pt>
                <c:pt idx="38">
                  <c:v>1.3941378235110695</c:v>
                </c:pt>
                <c:pt idx="39">
                  <c:v>1.3963205487995012</c:v>
                </c:pt>
                <c:pt idx="40">
                  <c:v>1.3963205487995012</c:v>
                </c:pt>
                <c:pt idx="41">
                  <c:v>1.3941378235110695</c:v>
                </c:pt>
                <c:pt idx="42">
                  <c:v>1.3916432803242906</c:v>
                </c:pt>
                <c:pt idx="43">
                  <c:v>1.3891487371375117</c:v>
                </c:pt>
                <c:pt idx="44">
                  <c:v>1.3863423760523854</c:v>
                </c:pt>
                <c:pt idx="45">
                  <c:v>1.3835360149672591</c:v>
                </c:pt>
                <c:pt idx="46">
                  <c:v>1.3804178359837855</c:v>
                </c:pt>
                <c:pt idx="47">
                  <c:v>1.3769878391019645</c:v>
                </c:pt>
                <c:pt idx="48">
                  <c:v>1.3732460243217961</c:v>
                </c:pt>
                <c:pt idx="49">
                  <c:v>1.368880573744933</c:v>
                </c:pt>
                <c:pt idx="50">
                  <c:v>1.3626442157779857</c:v>
                </c:pt>
                <c:pt idx="51">
                  <c:v>1.3532896788275648</c:v>
                </c:pt>
                <c:pt idx="52">
                  <c:v>1.3439351418771437</c:v>
                </c:pt>
                <c:pt idx="53">
                  <c:v>1.3252260679763019</c:v>
                </c:pt>
                <c:pt idx="54">
                  <c:v>1.3027751792952915</c:v>
                </c:pt>
                <c:pt idx="55">
                  <c:v>1.2747115684440287</c:v>
                </c:pt>
                <c:pt idx="56">
                  <c:v>1.245088868101029</c:v>
                </c:pt>
                <c:pt idx="57">
                  <c:v>1.215154349859682</c:v>
                </c:pt>
                <c:pt idx="58">
                  <c:v>1.1845961958216402</c:v>
                </c:pt>
                <c:pt idx="59">
                  <c:v>1.153726223885251</c:v>
                </c:pt>
                <c:pt idx="60">
                  <c:v>1.1222326161521672</c:v>
                </c:pt>
                <c:pt idx="61">
                  <c:v>1.0904271905207359</c:v>
                </c:pt>
                <c:pt idx="62">
                  <c:v>1.0561272217025257</c:v>
                </c:pt>
                <c:pt idx="6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6-4F4C-B8AE-9E65DBB36E4A}"/>
            </c:ext>
          </c:extLst>
        </c:ser>
        <c:ser>
          <c:idx val="4"/>
          <c:order val="1"/>
          <c:tx>
            <c:strRef>
              <c:f>'2 - a og b'!$F$1</c:f>
              <c:strCache>
                <c:ptCount val="1"/>
                <c:pt idx="0">
                  <c:v>Likevakt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'2 - a og b'!$C$2:$C$65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cat>
          <c:val>
            <c:numRef>
              <c:f>'2 - a og b'!$F$2:$F$65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6-4F4C-B8AE-9E65DBB36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9103215"/>
        <c:axId val="679104863"/>
      </c:lineChart>
      <c:catAx>
        <c:axId val="67910321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104863"/>
        <c:crosses val="autoZero"/>
        <c:auto val="1"/>
        <c:lblAlgn val="ctr"/>
        <c:lblOffset val="100"/>
        <c:noMultiLvlLbl val="0"/>
      </c:catAx>
      <c:valAx>
        <c:axId val="67910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7910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S-kurve - Lønnsomhet kunder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'2 - a og b'!$B$1</c:f>
              <c:strCache>
                <c:ptCount val="1"/>
                <c:pt idx="0">
                  <c:v>Lønnsomhet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'2 - a og b'!$A$2:$A$65</c:f>
              <c:strCache>
                <c:ptCount val="64"/>
                <c:pt idx="0">
                  <c:v>Kunde 19</c:v>
                </c:pt>
                <c:pt idx="1">
                  <c:v>Kunde 24</c:v>
                </c:pt>
                <c:pt idx="2">
                  <c:v>Kunde 27</c:v>
                </c:pt>
                <c:pt idx="3">
                  <c:v>Kunde 33</c:v>
                </c:pt>
                <c:pt idx="4">
                  <c:v>Kunde 29</c:v>
                </c:pt>
                <c:pt idx="5">
                  <c:v>Kunde 8</c:v>
                </c:pt>
                <c:pt idx="6">
                  <c:v>Kunde 47</c:v>
                </c:pt>
                <c:pt idx="7">
                  <c:v>Kunde 16</c:v>
                </c:pt>
                <c:pt idx="8">
                  <c:v>Kunde 40</c:v>
                </c:pt>
                <c:pt idx="9">
                  <c:v>Kunde 11</c:v>
                </c:pt>
                <c:pt idx="10">
                  <c:v>Kunde 17</c:v>
                </c:pt>
                <c:pt idx="11">
                  <c:v>Kunde 55</c:v>
                </c:pt>
                <c:pt idx="12">
                  <c:v>Kunde 41</c:v>
                </c:pt>
                <c:pt idx="13">
                  <c:v>Kunde 1</c:v>
                </c:pt>
                <c:pt idx="14">
                  <c:v>Kunde 43</c:v>
                </c:pt>
                <c:pt idx="15">
                  <c:v>Kunde 50</c:v>
                </c:pt>
                <c:pt idx="16">
                  <c:v>Kunde 54</c:v>
                </c:pt>
                <c:pt idx="17">
                  <c:v>Kunde 5</c:v>
                </c:pt>
                <c:pt idx="18">
                  <c:v>Kunde 13</c:v>
                </c:pt>
                <c:pt idx="19">
                  <c:v>Kunde 9</c:v>
                </c:pt>
                <c:pt idx="20">
                  <c:v>Kunde 48</c:v>
                </c:pt>
                <c:pt idx="21">
                  <c:v>Kunde 2</c:v>
                </c:pt>
                <c:pt idx="22">
                  <c:v>Kunde 7</c:v>
                </c:pt>
                <c:pt idx="23">
                  <c:v>Kunde 59</c:v>
                </c:pt>
                <c:pt idx="24">
                  <c:v>Kunde 52</c:v>
                </c:pt>
                <c:pt idx="25">
                  <c:v>Kunde 14</c:v>
                </c:pt>
                <c:pt idx="26">
                  <c:v>Kunde 20</c:v>
                </c:pt>
                <c:pt idx="27">
                  <c:v>Kunde 4</c:v>
                </c:pt>
                <c:pt idx="28">
                  <c:v>Kunde 15</c:v>
                </c:pt>
                <c:pt idx="29">
                  <c:v>Kunde 32</c:v>
                </c:pt>
                <c:pt idx="30">
                  <c:v>Kunde 53</c:v>
                </c:pt>
                <c:pt idx="31">
                  <c:v>Kunde 45</c:v>
                </c:pt>
                <c:pt idx="32">
                  <c:v>Kunde 12</c:v>
                </c:pt>
                <c:pt idx="33">
                  <c:v>Kunde 44</c:v>
                </c:pt>
                <c:pt idx="34">
                  <c:v>Kunde 60</c:v>
                </c:pt>
                <c:pt idx="35">
                  <c:v>Kunde 56</c:v>
                </c:pt>
                <c:pt idx="36">
                  <c:v>Kunde 57</c:v>
                </c:pt>
                <c:pt idx="37">
                  <c:v>Kunde 22</c:v>
                </c:pt>
                <c:pt idx="38">
                  <c:v>Kunde 23</c:v>
                </c:pt>
                <c:pt idx="39">
                  <c:v>Kunde 34</c:v>
                </c:pt>
                <c:pt idx="40">
                  <c:v>Kunde 30</c:v>
                </c:pt>
                <c:pt idx="41">
                  <c:v>Kunde 51</c:v>
                </c:pt>
                <c:pt idx="42">
                  <c:v>Kunde 21</c:v>
                </c:pt>
                <c:pt idx="43">
                  <c:v>Kunde 58</c:v>
                </c:pt>
                <c:pt idx="44">
                  <c:v>Kunde 39</c:v>
                </c:pt>
                <c:pt idx="45">
                  <c:v>Kunde 6</c:v>
                </c:pt>
                <c:pt idx="46">
                  <c:v>Kunde 28</c:v>
                </c:pt>
                <c:pt idx="47">
                  <c:v>Kunde 37</c:v>
                </c:pt>
                <c:pt idx="48">
                  <c:v>Kunde 49</c:v>
                </c:pt>
                <c:pt idx="49">
                  <c:v>Kunde 46</c:v>
                </c:pt>
                <c:pt idx="50">
                  <c:v>Kunde 42</c:v>
                </c:pt>
                <c:pt idx="51">
                  <c:v>Kunde 64</c:v>
                </c:pt>
                <c:pt idx="52">
                  <c:v>Kunde 36</c:v>
                </c:pt>
                <c:pt idx="53">
                  <c:v>Kunde 61</c:v>
                </c:pt>
                <c:pt idx="54">
                  <c:v>Kunde 25</c:v>
                </c:pt>
                <c:pt idx="55">
                  <c:v>Kunde 38</c:v>
                </c:pt>
                <c:pt idx="56">
                  <c:v>Kunde 31</c:v>
                </c:pt>
                <c:pt idx="57">
                  <c:v>Kunde 63</c:v>
                </c:pt>
                <c:pt idx="58">
                  <c:v>Kunde 10</c:v>
                </c:pt>
                <c:pt idx="59">
                  <c:v>Kunde 35</c:v>
                </c:pt>
                <c:pt idx="60">
                  <c:v>Kunde 18</c:v>
                </c:pt>
                <c:pt idx="61">
                  <c:v>Kunde 62</c:v>
                </c:pt>
                <c:pt idx="62">
                  <c:v>Kunde 3</c:v>
                </c:pt>
                <c:pt idx="63">
                  <c:v>Kunde 26</c:v>
                </c:pt>
              </c:strCache>
            </c:strRef>
          </c:cat>
          <c:val>
            <c:numRef>
              <c:f>'2 - a og b'!$B$2:$B$65</c:f>
              <c:numCache>
                <c:formatCode>General</c:formatCode>
                <c:ptCount val="64"/>
                <c:pt idx="0">
                  <c:v>220</c:v>
                </c:pt>
                <c:pt idx="1">
                  <c:v>215</c:v>
                </c:pt>
                <c:pt idx="2">
                  <c:v>214</c:v>
                </c:pt>
                <c:pt idx="3">
                  <c:v>210</c:v>
                </c:pt>
                <c:pt idx="4">
                  <c:v>210</c:v>
                </c:pt>
                <c:pt idx="5">
                  <c:v>209</c:v>
                </c:pt>
                <c:pt idx="6">
                  <c:v>208</c:v>
                </c:pt>
                <c:pt idx="7">
                  <c:v>206</c:v>
                </c:pt>
                <c:pt idx="8">
                  <c:v>206</c:v>
                </c:pt>
                <c:pt idx="9">
                  <c:v>203</c:v>
                </c:pt>
                <c:pt idx="10">
                  <c:v>199</c:v>
                </c:pt>
                <c:pt idx="11">
                  <c:v>189</c:v>
                </c:pt>
                <c:pt idx="12">
                  <c:v>188</c:v>
                </c:pt>
                <c:pt idx="13">
                  <c:v>188</c:v>
                </c:pt>
                <c:pt idx="14">
                  <c:v>187</c:v>
                </c:pt>
                <c:pt idx="15">
                  <c:v>162</c:v>
                </c:pt>
                <c:pt idx="16">
                  <c:v>148</c:v>
                </c:pt>
                <c:pt idx="17">
                  <c:v>135</c:v>
                </c:pt>
                <c:pt idx="18">
                  <c:v>135</c:v>
                </c:pt>
                <c:pt idx="19">
                  <c:v>120</c:v>
                </c:pt>
                <c:pt idx="20">
                  <c:v>118</c:v>
                </c:pt>
                <c:pt idx="21">
                  <c:v>87</c:v>
                </c:pt>
                <c:pt idx="22">
                  <c:v>76</c:v>
                </c:pt>
                <c:pt idx="23">
                  <c:v>65</c:v>
                </c:pt>
                <c:pt idx="24">
                  <c:v>60</c:v>
                </c:pt>
                <c:pt idx="25">
                  <c:v>55</c:v>
                </c:pt>
                <c:pt idx="26">
                  <c:v>48</c:v>
                </c:pt>
                <c:pt idx="27">
                  <c:v>47</c:v>
                </c:pt>
                <c:pt idx="28">
                  <c:v>39</c:v>
                </c:pt>
                <c:pt idx="29">
                  <c:v>23</c:v>
                </c:pt>
                <c:pt idx="30">
                  <c:v>22</c:v>
                </c:pt>
                <c:pt idx="31">
                  <c:v>21</c:v>
                </c:pt>
                <c:pt idx="32">
                  <c:v>10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-9</c:v>
                </c:pt>
                <c:pt idx="45">
                  <c:v>-9</c:v>
                </c:pt>
                <c:pt idx="46">
                  <c:v>-10</c:v>
                </c:pt>
                <c:pt idx="47">
                  <c:v>-11</c:v>
                </c:pt>
                <c:pt idx="48">
                  <c:v>-12</c:v>
                </c:pt>
                <c:pt idx="49">
                  <c:v>-14</c:v>
                </c:pt>
                <c:pt idx="50">
                  <c:v>-20</c:v>
                </c:pt>
                <c:pt idx="51">
                  <c:v>-30</c:v>
                </c:pt>
                <c:pt idx="52">
                  <c:v>-30</c:v>
                </c:pt>
                <c:pt idx="53">
                  <c:v>-60</c:v>
                </c:pt>
                <c:pt idx="54">
                  <c:v>-72</c:v>
                </c:pt>
                <c:pt idx="55">
                  <c:v>-90</c:v>
                </c:pt>
                <c:pt idx="56">
                  <c:v>-95</c:v>
                </c:pt>
                <c:pt idx="57">
                  <c:v>-96</c:v>
                </c:pt>
                <c:pt idx="58">
                  <c:v>-98</c:v>
                </c:pt>
                <c:pt idx="59">
                  <c:v>-99</c:v>
                </c:pt>
                <c:pt idx="60">
                  <c:v>-101</c:v>
                </c:pt>
                <c:pt idx="61">
                  <c:v>-102</c:v>
                </c:pt>
                <c:pt idx="62">
                  <c:v>-110</c:v>
                </c:pt>
                <c:pt idx="63">
                  <c:v>-180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7B-2E43-BEE4-DCB0A08B8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374719"/>
        <c:axId val="875232191"/>
      </c:barChart>
      <c:catAx>
        <c:axId val="407374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5232191"/>
        <c:crosses val="autoZero"/>
        <c:auto val="1"/>
        <c:lblAlgn val="ctr"/>
        <c:lblOffset val="100"/>
        <c:noMultiLvlLbl val="0"/>
      </c:catAx>
      <c:valAx>
        <c:axId val="875232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07374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Akkumulert inntekt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'2-c'!$E$1</c:f>
              <c:strCache>
                <c:ptCount val="1"/>
                <c:pt idx="0">
                  <c:v>Ack%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'2-c'!$D$2:$D$65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cat>
          <c:val>
            <c:numRef>
              <c:f>'2-c'!$E$2:$E$65</c:f>
              <c:numCache>
                <c:formatCode>0%</c:formatCode>
                <c:ptCount val="64"/>
                <c:pt idx="0">
                  <c:v>1.1882532676964861E-3</c:v>
                </c:pt>
                <c:pt idx="1">
                  <c:v>2.7160074690205397E-3</c:v>
                </c:pt>
                <c:pt idx="2">
                  <c:v>4.9227635375997288E-3</c:v>
                </c:pt>
                <c:pt idx="3">
                  <c:v>7.1634696995416742E-3</c:v>
                </c:pt>
                <c:pt idx="4">
                  <c:v>9.5739263282974031E-3</c:v>
                </c:pt>
                <c:pt idx="5">
                  <c:v>1.2188083517229673E-2</c:v>
                </c:pt>
                <c:pt idx="6">
                  <c:v>1.4938041079612968E-2</c:v>
                </c:pt>
                <c:pt idx="7">
                  <c:v>1.911390256323205E-2</c:v>
                </c:pt>
                <c:pt idx="8">
                  <c:v>2.3323714140213885E-2</c:v>
                </c:pt>
                <c:pt idx="9">
                  <c:v>2.787302665082329E-2</c:v>
                </c:pt>
                <c:pt idx="10">
                  <c:v>3.337294177558988E-2</c:v>
                </c:pt>
                <c:pt idx="11">
                  <c:v>3.9687659141062641E-2</c:v>
                </c:pt>
                <c:pt idx="12">
                  <c:v>4.6443727720251231E-2</c:v>
                </c:pt>
                <c:pt idx="13">
                  <c:v>5.3301646579528093E-2</c:v>
                </c:pt>
                <c:pt idx="14">
                  <c:v>6.0465116279069767E-2</c:v>
                </c:pt>
                <c:pt idx="15">
                  <c:v>6.8714988966219651E-2</c:v>
                </c:pt>
                <c:pt idx="16">
                  <c:v>7.7643863520624676E-2</c:v>
                </c:pt>
                <c:pt idx="17">
                  <c:v>8.6572738075029701E-2</c:v>
                </c:pt>
                <c:pt idx="18">
                  <c:v>9.6554065523680191E-2</c:v>
                </c:pt>
                <c:pt idx="19">
                  <c:v>0.106908843999321</c:v>
                </c:pt>
                <c:pt idx="20">
                  <c:v>0.11794262434221695</c:v>
                </c:pt>
                <c:pt idx="21">
                  <c:v>0.12921405533865218</c:v>
                </c:pt>
                <c:pt idx="22">
                  <c:v>0.14055338652181293</c:v>
                </c:pt>
                <c:pt idx="23">
                  <c:v>0.15250381938550331</c:v>
                </c:pt>
                <c:pt idx="24">
                  <c:v>0.16492955355627228</c:v>
                </c:pt>
                <c:pt idx="25">
                  <c:v>0.17742318791376677</c:v>
                </c:pt>
                <c:pt idx="26">
                  <c:v>0.19093532507214395</c:v>
                </c:pt>
                <c:pt idx="27">
                  <c:v>0.20526226447122731</c:v>
                </c:pt>
                <c:pt idx="28">
                  <c:v>0.22023425564420301</c:v>
                </c:pt>
                <c:pt idx="29">
                  <c:v>0.23598709896452216</c:v>
                </c:pt>
                <c:pt idx="30">
                  <c:v>0.25187574265829232</c:v>
                </c:pt>
                <c:pt idx="31">
                  <c:v>0.26837548803259209</c:v>
                </c:pt>
                <c:pt idx="32">
                  <c:v>0.28535053471397048</c:v>
                </c:pt>
                <c:pt idx="33">
                  <c:v>0.30252928195552536</c:v>
                </c:pt>
                <c:pt idx="34">
                  <c:v>0.31987777966389408</c:v>
                </c:pt>
                <c:pt idx="35">
                  <c:v>0.33834663045323377</c:v>
                </c:pt>
                <c:pt idx="36">
                  <c:v>0.3574605330164658</c:v>
                </c:pt>
                <c:pt idx="37">
                  <c:v>0.37684603632659991</c:v>
                </c:pt>
                <c:pt idx="38">
                  <c:v>0.39626548973009673</c:v>
                </c:pt>
                <c:pt idx="39">
                  <c:v>0.41592259378713292</c:v>
                </c:pt>
                <c:pt idx="40">
                  <c:v>0.43581734849770837</c:v>
                </c:pt>
                <c:pt idx="41">
                  <c:v>0.45574605330164658</c:v>
                </c:pt>
                <c:pt idx="42">
                  <c:v>0.47581055847903581</c:v>
                </c:pt>
                <c:pt idx="43">
                  <c:v>0.49631641487014089</c:v>
                </c:pt>
                <c:pt idx="44">
                  <c:v>0.5174333729417756</c:v>
                </c:pt>
                <c:pt idx="45">
                  <c:v>0.53858428110677303</c:v>
                </c:pt>
                <c:pt idx="46">
                  <c:v>0.56021049057884909</c:v>
                </c:pt>
                <c:pt idx="47">
                  <c:v>0.58193855033101338</c:v>
                </c:pt>
                <c:pt idx="48">
                  <c:v>0.60410796129689359</c:v>
                </c:pt>
                <c:pt idx="49">
                  <c:v>0.62631132235613651</c:v>
                </c:pt>
                <c:pt idx="50">
                  <c:v>0.65028008827024275</c:v>
                </c:pt>
                <c:pt idx="51">
                  <c:v>0.67452045493125101</c:v>
                </c:pt>
                <c:pt idx="52">
                  <c:v>0.69882872177898492</c:v>
                </c:pt>
                <c:pt idx="53">
                  <c:v>0.7239857409607876</c:v>
                </c:pt>
                <c:pt idx="54">
                  <c:v>0.74927856051604147</c:v>
                </c:pt>
                <c:pt idx="55">
                  <c:v>0.77558988287217789</c:v>
                </c:pt>
                <c:pt idx="56">
                  <c:v>0.80200305550840267</c:v>
                </c:pt>
                <c:pt idx="57">
                  <c:v>0.82858597861144123</c:v>
                </c:pt>
                <c:pt idx="58">
                  <c:v>0.85523680190120521</c:v>
                </c:pt>
                <c:pt idx="59">
                  <c:v>0.88253267696486171</c:v>
                </c:pt>
                <c:pt idx="60">
                  <c:v>0.91081310473603805</c:v>
                </c:pt>
                <c:pt idx="61">
                  <c:v>0.93943303344084195</c:v>
                </c:pt>
                <c:pt idx="62">
                  <c:v>0.96954676625360725</c:v>
                </c:pt>
                <c:pt idx="6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F-F345-BE22-8B676C4E16A0}"/>
            </c:ext>
          </c:extLst>
        </c:ser>
        <c:ser>
          <c:idx val="2"/>
          <c:order val="1"/>
          <c:tx>
            <c:strRef>
              <c:f>'2-c'!$F$1</c:f>
              <c:strCache>
                <c:ptCount val="1"/>
                <c:pt idx="0">
                  <c:v>Likevakt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'2-c'!$D$2:$D$65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cat>
          <c:val>
            <c:numRef>
              <c:f>'2-c'!$F$2:$F$65</c:f>
              <c:numCache>
                <c:formatCode>0%</c:formatCode>
                <c:ptCount val="64"/>
                <c:pt idx="0">
                  <c:v>1.5625E-2</c:v>
                </c:pt>
                <c:pt idx="1">
                  <c:v>3.125E-2</c:v>
                </c:pt>
                <c:pt idx="2">
                  <c:v>4.6875E-2</c:v>
                </c:pt>
                <c:pt idx="3">
                  <c:v>6.25E-2</c:v>
                </c:pt>
                <c:pt idx="4">
                  <c:v>7.8125E-2</c:v>
                </c:pt>
                <c:pt idx="5">
                  <c:v>9.375E-2</c:v>
                </c:pt>
                <c:pt idx="6">
                  <c:v>0.109375</c:v>
                </c:pt>
                <c:pt idx="7">
                  <c:v>0.125</c:v>
                </c:pt>
                <c:pt idx="8">
                  <c:v>0.140625</c:v>
                </c:pt>
                <c:pt idx="9">
                  <c:v>0.15625</c:v>
                </c:pt>
                <c:pt idx="10">
                  <c:v>0.171875</c:v>
                </c:pt>
                <c:pt idx="11">
                  <c:v>0.1875</c:v>
                </c:pt>
                <c:pt idx="12">
                  <c:v>0.203125</c:v>
                </c:pt>
                <c:pt idx="13">
                  <c:v>0.21875</c:v>
                </c:pt>
                <c:pt idx="14">
                  <c:v>0.234375</c:v>
                </c:pt>
                <c:pt idx="15">
                  <c:v>0.25</c:v>
                </c:pt>
                <c:pt idx="16">
                  <c:v>0.265625</c:v>
                </c:pt>
                <c:pt idx="17">
                  <c:v>0.28125</c:v>
                </c:pt>
                <c:pt idx="18">
                  <c:v>0.296875</c:v>
                </c:pt>
                <c:pt idx="19">
                  <c:v>0.3125</c:v>
                </c:pt>
                <c:pt idx="20">
                  <c:v>0.328125</c:v>
                </c:pt>
                <c:pt idx="21">
                  <c:v>0.34375</c:v>
                </c:pt>
                <c:pt idx="22">
                  <c:v>0.359375</c:v>
                </c:pt>
                <c:pt idx="23">
                  <c:v>0.375</c:v>
                </c:pt>
                <c:pt idx="24">
                  <c:v>0.390625</c:v>
                </c:pt>
                <c:pt idx="25">
                  <c:v>0.40625</c:v>
                </c:pt>
                <c:pt idx="26">
                  <c:v>0.421875</c:v>
                </c:pt>
                <c:pt idx="27">
                  <c:v>0.4375</c:v>
                </c:pt>
                <c:pt idx="28">
                  <c:v>0.453125</c:v>
                </c:pt>
                <c:pt idx="29">
                  <c:v>0.46875</c:v>
                </c:pt>
                <c:pt idx="30">
                  <c:v>0.484375</c:v>
                </c:pt>
                <c:pt idx="31">
                  <c:v>0.5</c:v>
                </c:pt>
                <c:pt idx="32">
                  <c:v>0.515625</c:v>
                </c:pt>
                <c:pt idx="33">
                  <c:v>0.53125</c:v>
                </c:pt>
                <c:pt idx="34">
                  <c:v>0.546875</c:v>
                </c:pt>
                <c:pt idx="35">
                  <c:v>0.5625</c:v>
                </c:pt>
                <c:pt idx="36">
                  <c:v>0.578125</c:v>
                </c:pt>
                <c:pt idx="37">
                  <c:v>0.59375</c:v>
                </c:pt>
                <c:pt idx="38">
                  <c:v>0.609375</c:v>
                </c:pt>
                <c:pt idx="39">
                  <c:v>0.625</c:v>
                </c:pt>
                <c:pt idx="40">
                  <c:v>0.640625</c:v>
                </c:pt>
                <c:pt idx="41">
                  <c:v>0.65625</c:v>
                </c:pt>
                <c:pt idx="42">
                  <c:v>0.671875</c:v>
                </c:pt>
                <c:pt idx="43">
                  <c:v>0.6875</c:v>
                </c:pt>
                <c:pt idx="44">
                  <c:v>0.703125</c:v>
                </c:pt>
                <c:pt idx="45">
                  <c:v>0.71875</c:v>
                </c:pt>
                <c:pt idx="46">
                  <c:v>0.734375</c:v>
                </c:pt>
                <c:pt idx="47">
                  <c:v>0.75</c:v>
                </c:pt>
                <c:pt idx="48">
                  <c:v>0.765625</c:v>
                </c:pt>
                <c:pt idx="49">
                  <c:v>0.78125</c:v>
                </c:pt>
                <c:pt idx="50">
                  <c:v>0.796875</c:v>
                </c:pt>
                <c:pt idx="51">
                  <c:v>0.8125</c:v>
                </c:pt>
                <c:pt idx="52">
                  <c:v>0.828125</c:v>
                </c:pt>
                <c:pt idx="53">
                  <c:v>0.84375</c:v>
                </c:pt>
                <c:pt idx="54">
                  <c:v>0.859375</c:v>
                </c:pt>
                <c:pt idx="55">
                  <c:v>0.875</c:v>
                </c:pt>
                <c:pt idx="56">
                  <c:v>0.890625</c:v>
                </c:pt>
                <c:pt idx="57">
                  <c:v>0.90625</c:v>
                </c:pt>
                <c:pt idx="58">
                  <c:v>0.921875</c:v>
                </c:pt>
                <c:pt idx="59">
                  <c:v>0.9375</c:v>
                </c:pt>
                <c:pt idx="60">
                  <c:v>0.953125</c:v>
                </c:pt>
                <c:pt idx="61">
                  <c:v>0.96875</c:v>
                </c:pt>
                <c:pt idx="62">
                  <c:v>0.984375</c:v>
                </c:pt>
                <c:pt idx="6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F-F345-BE22-8B676C4E1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261151"/>
        <c:axId val="497262799"/>
      </c:lineChart>
      <c:catAx>
        <c:axId val="49726115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7262799"/>
        <c:crosses val="autoZero"/>
        <c:auto val="1"/>
        <c:lblAlgn val="ctr"/>
        <c:lblOffset val="100"/>
        <c:noMultiLvlLbl val="0"/>
      </c:catAx>
      <c:valAx>
        <c:axId val="4972627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972611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10</xdr:col>
      <xdr:colOff>304800</xdr:colOff>
      <xdr:row>23</xdr:row>
      <xdr:rowOff>12700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309752E-4B26-A847-9781-EDBE2144B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406400"/>
          <a:ext cx="7734300" cy="427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438150</xdr:colOff>
      <xdr:row>43</xdr:row>
      <xdr:rowOff>82550</xdr:rowOff>
    </xdr:from>
    <xdr:to>
      <xdr:col>16</xdr:col>
      <xdr:colOff>57150</xdr:colOff>
      <xdr:row>56</xdr:row>
      <xdr:rowOff>184150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667DDB9-C884-634E-AFD6-03BDEA225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0</xdr:row>
      <xdr:rowOff>139700</xdr:rowOff>
    </xdr:from>
    <xdr:to>
      <xdr:col>17</xdr:col>
      <xdr:colOff>139700</xdr:colOff>
      <xdr:row>31</xdr:row>
      <xdr:rowOff>38100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BC8CEE8-F122-7949-B297-C9A8AA5311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438150</xdr:colOff>
      <xdr:row>36</xdr:row>
      <xdr:rowOff>114300</xdr:rowOff>
    </xdr:from>
    <xdr:to>
      <xdr:col>17</xdr:col>
      <xdr:colOff>698500</xdr:colOff>
      <xdr:row>67</xdr:row>
      <xdr:rowOff>50800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C6EFD1EB-7FE6-AD49-8657-2572236FC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0</xdr:row>
      <xdr:rowOff>0</xdr:rowOff>
    </xdr:from>
    <xdr:to>
      <xdr:col>19</xdr:col>
      <xdr:colOff>0</xdr:colOff>
      <xdr:row>41</xdr:row>
      <xdr:rowOff>172720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1F1F84-EFEC-CF49-B91E-46B1067A4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178D-DBD8-C44D-ACE8-B248D97FF08D}">
  <dimension ref="A1"/>
  <sheetViews>
    <sheetView workbookViewId="0">
      <selection activeCell="B3" sqref="B3"/>
    </sheetView>
  </sheetViews>
  <sheetFormatPr baseColWidth="10" defaultRowHeight="15.75" x14ac:dyDescent="0.25"/>
  <sheetData/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2EE4C-5122-A048-9842-7DE0437E059C}">
  <sheetPr>
    <pageSetUpPr fitToPage="1"/>
  </sheetPr>
  <dimension ref="A1:M88"/>
  <sheetViews>
    <sheetView workbookViewId="0">
      <selection activeCell="H8" sqref="H8"/>
    </sheetView>
  </sheetViews>
  <sheetFormatPr baseColWidth="10" defaultColWidth="10.875" defaultRowHeight="15" x14ac:dyDescent="0.25"/>
  <cols>
    <col min="1" max="1" width="36.5" style="4" customWidth="1"/>
    <col min="2" max="2" width="11.375" style="4" customWidth="1"/>
    <col min="3" max="3" width="10.875" style="4" customWidth="1"/>
    <col min="4" max="4" width="11.375" style="4" customWidth="1"/>
    <col min="5" max="5" width="10.875" style="4"/>
    <col min="6" max="6" width="8.625" style="4" customWidth="1"/>
    <col min="7" max="7" width="26.125" style="4" customWidth="1"/>
    <col min="8" max="8" width="15" style="4" customWidth="1"/>
    <col min="9" max="9" width="10.875" style="4"/>
    <col min="10" max="10" width="12.5" style="4" customWidth="1"/>
    <col min="11" max="16384" width="10.875" style="4"/>
  </cols>
  <sheetData>
    <row r="1" spans="1:13" ht="18.75" x14ac:dyDescent="0.3">
      <c r="A1" s="3" t="s">
        <v>84</v>
      </c>
      <c r="J1" s="5"/>
      <c r="K1" s="5"/>
      <c r="L1" s="5"/>
      <c r="M1" s="5"/>
    </row>
    <row r="2" spans="1:13" ht="15.75" x14ac:dyDescent="0.25">
      <c r="J2" s="5"/>
      <c r="K2" s="5"/>
      <c r="L2" s="5"/>
      <c r="M2" s="5"/>
    </row>
    <row r="3" spans="1:13" ht="15.75" x14ac:dyDescent="0.25">
      <c r="A3" s="6" t="s">
        <v>85</v>
      </c>
      <c r="B3" s="4" t="s">
        <v>86</v>
      </c>
      <c r="C3" s="4" t="s">
        <v>87</v>
      </c>
      <c r="E3" s="4" t="s">
        <v>88</v>
      </c>
      <c r="J3" s="5"/>
      <c r="K3" s="5"/>
      <c r="L3" s="5"/>
      <c r="M3" s="5"/>
    </row>
    <row r="4" spans="1:13" ht="15.75" x14ac:dyDescent="0.25">
      <c r="A4" s="4" t="s">
        <v>89</v>
      </c>
      <c r="B4" s="4">
        <v>8</v>
      </c>
      <c r="C4" s="4">
        <v>40</v>
      </c>
      <c r="E4" s="4">
        <f>B4*C4</f>
        <v>320</v>
      </c>
      <c r="J4" s="5"/>
      <c r="K4" s="5"/>
      <c r="L4" s="5"/>
      <c r="M4" s="5"/>
    </row>
    <row r="5" spans="1:13" ht="15.75" x14ac:dyDescent="0.25">
      <c r="B5" s="4" t="s">
        <v>90</v>
      </c>
      <c r="C5" s="7">
        <v>1</v>
      </c>
      <c r="D5" s="7">
        <v>0.8</v>
      </c>
      <c r="J5" s="5"/>
      <c r="K5" s="5"/>
      <c r="L5" s="5"/>
      <c r="M5" s="5"/>
    </row>
    <row r="6" spans="1:13" ht="15.75" x14ac:dyDescent="0.25">
      <c r="A6" s="8" t="s">
        <v>91</v>
      </c>
      <c r="B6" s="8">
        <v>0.6</v>
      </c>
      <c r="C6" s="8">
        <v>400</v>
      </c>
      <c r="D6" s="8">
        <f>C6/D5</f>
        <v>500</v>
      </c>
      <c r="E6" s="8">
        <f>B6*D6</f>
        <v>300</v>
      </c>
      <c r="J6" s="5"/>
      <c r="K6" s="5"/>
      <c r="L6" s="5"/>
      <c r="M6" s="5"/>
    </row>
    <row r="7" spans="1:13" ht="15.75" x14ac:dyDescent="0.25">
      <c r="A7" s="4" t="s">
        <v>92</v>
      </c>
      <c r="E7" s="4">
        <f>E4+E6</f>
        <v>620</v>
      </c>
      <c r="J7" s="5"/>
      <c r="K7" s="5"/>
      <c r="L7" s="5"/>
      <c r="M7" s="5"/>
    </row>
    <row r="8" spans="1:13" ht="15.75" x14ac:dyDescent="0.25">
      <c r="A8" s="8" t="s">
        <v>93</v>
      </c>
      <c r="B8" s="8"/>
      <c r="C8" s="8"/>
      <c r="D8" s="8"/>
      <c r="E8" s="8">
        <v>1000</v>
      </c>
      <c r="J8" s="5"/>
      <c r="K8" s="5"/>
      <c r="L8" s="5"/>
      <c r="M8" s="5"/>
    </row>
    <row r="9" spans="1:13" ht="15.75" x14ac:dyDescent="0.25">
      <c r="A9" s="4" t="s">
        <v>94</v>
      </c>
      <c r="E9" s="4">
        <f>E8-E7</f>
        <v>380</v>
      </c>
      <c r="J9" s="5"/>
      <c r="K9" s="5"/>
      <c r="L9" s="5"/>
      <c r="M9" s="5"/>
    </row>
    <row r="10" spans="1:13" ht="15.75" x14ac:dyDescent="0.25">
      <c r="J10" s="5"/>
      <c r="K10" s="5"/>
      <c r="L10" s="5"/>
      <c r="M10" s="5"/>
    </row>
    <row r="11" spans="1:13" ht="18.75" x14ac:dyDescent="0.3">
      <c r="C11" s="3" t="s">
        <v>95</v>
      </c>
      <c r="H11" s="9"/>
      <c r="J11" s="5"/>
      <c r="K11" s="5"/>
      <c r="L11" s="5"/>
      <c r="M11" s="5"/>
    </row>
    <row r="12" spans="1:13" ht="15.75" x14ac:dyDescent="0.25">
      <c r="A12" s="4" t="s">
        <v>96</v>
      </c>
      <c r="E12" s="4">
        <v>5000</v>
      </c>
      <c r="J12" s="5"/>
      <c r="K12" s="5"/>
      <c r="L12" s="5"/>
      <c r="M12" s="5"/>
    </row>
    <row r="13" spans="1:13" ht="15.75" x14ac:dyDescent="0.25">
      <c r="A13" s="8" t="s">
        <v>97</v>
      </c>
      <c r="B13" s="8"/>
      <c r="C13" s="8"/>
      <c r="D13" s="8"/>
      <c r="E13" s="8">
        <v>250</v>
      </c>
      <c r="J13" s="5"/>
      <c r="K13" s="5"/>
      <c r="L13" s="5"/>
      <c r="M13" s="5"/>
    </row>
    <row r="14" spans="1:13" ht="15.75" x14ac:dyDescent="0.25">
      <c r="E14" s="4">
        <f>E12+E13</f>
        <v>5250</v>
      </c>
      <c r="J14" s="5"/>
      <c r="K14" s="5"/>
      <c r="L14" s="5"/>
      <c r="M14" s="5"/>
    </row>
    <row r="15" spans="1:13" ht="15.75" x14ac:dyDescent="0.25">
      <c r="A15" s="8" t="s">
        <v>98</v>
      </c>
      <c r="B15" s="10" t="s">
        <v>99</v>
      </c>
      <c r="C15" s="11"/>
      <c r="D15" s="8"/>
      <c r="E15" s="8">
        <v>750</v>
      </c>
      <c r="J15" s="5"/>
      <c r="K15" s="5"/>
      <c r="L15" s="5"/>
      <c r="M15" s="5"/>
    </row>
    <row r="16" spans="1:13" ht="15.75" x14ac:dyDescent="0.25">
      <c r="A16" s="4" t="s">
        <v>100</v>
      </c>
      <c r="B16" s="4" t="s">
        <v>101</v>
      </c>
      <c r="C16" s="12"/>
      <c r="E16" s="6">
        <f>E14/0.875</f>
        <v>6000</v>
      </c>
      <c r="F16" s="4" t="s">
        <v>102</v>
      </c>
      <c r="J16" s="5"/>
      <c r="K16" s="5"/>
      <c r="L16" s="5"/>
      <c r="M16" s="5"/>
    </row>
    <row r="17" spans="1:13" ht="15.75" x14ac:dyDescent="0.25">
      <c r="J17" s="5"/>
      <c r="K17" s="5"/>
      <c r="L17" s="5"/>
      <c r="M17" s="5"/>
    </row>
    <row r="18" spans="1:13" ht="15.75" x14ac:dyDescent="0.25">
      <c r="A18" s="6" t="s">
        <v>103</v>
      </c>
      <c r="E18" s="12" t="s">
        <v>104</v>
      </c>
      <c r="J18" s="5"/>
      <c r="K18" s="5"/>
      <c r="L18" s="5"/>
      <c r="M18" s="5"/>
    </row>
    <row r="19" spans="1:13" ht="15.75" x14ac:dyDescent="0.25">
      <c r="A19" s="4" t="s">
        <v>105</v>
      </c>
      <c r="C19" s="7">
        <v>0.05</v>
      </c>
      <c r="E19" s="4">
        <f>B4*C19</f>
        <v>0.4</v>
      </c>
      <c r="F19" s="4" t="s">
        <v>106</v>
      </c>
      <c r="J19" s="5"/>
      <c r="K19" s="5"/>
      <c r="L19" s="5"/>
      <c r="M19" s="5"/>
    </row>
    <row r="20" spans="1:13" ht="15.75" x14ac:dyDescent="0.25">
      <c r="A20" s="4" t="s">
        <v>107</v>
      </c>
      <c r="C20" s="7">
        <v>0.04</v>
      </c>
      <c r="E20" s="4">
        <f>B4*C20</f>
        <v>0.32</v>
      </c>
      <c r="F20" s="4" t="s">
        <v>106</v>
      </c>
      <c r="J20" s="5"/>
      <c r="K20" s="5"/>
      <c r="L20" s="5"/>
      <c r="M20" s="5"/>
    </row>
    <row r="21" spans="1:13" ht="15.75" x14ac:dyDescent="0.25">
      <c r="A21" s="8" t="s">
        <v>108</v>
      </c>
      <c r="B21" s="8"/>
      <c r="C21" s="8"/>
      <c r="D21" s="8"/>
      <c r="E21" s="8">
        <v>8</v>
      </c>
      <c r="F21" s="8" t="s">
        <v>106</v>
      </c>
      <c r="J21" s="5"/>
      <c r="K21" s="5"/>
      <c r="L21" s="5"/>
      <c r="M21" s="5"/>
    </row>
    <row r="22" spans="1:13" ht="15.75" x14ac:dyDescent="0.25">
      <c r="A22" s="4" t="s">
        <v>109</v>
      </c>
      <c r="E22" s="4">
        <f>E19+E20+E21</f>
        <v>8.7200000000000006</v>
      </c>
      <c r="F22" s="4" t="s">
        <v>106</v>
      </c>
      <c r="J22" s="5"/>
      <c r="K22" s="5"/>
      <c r="L22" s="5"/>
      <c r="M22" s="5"/>
    </row>
    <row r="23" spans="1:13" ht="15.75" x14ac:dyDescent="0.25">
      <c r="A23" s="4" t="s">
        <v>109</v>
      </c>
      <c r="E23" s="13">
        <f>B34*C34</f>
        <v>52320.000000000007</v>
      </c>
      <c r="F23" s="4" t="s">
        <v>110</v>
      </c>
      <c r="J23" s="5"/>
      <c r="K23" s="5"/>
      <c r="L23" s="5"/>
      <c r="M23" s="5"/>
    </row>
    <row r="24" spans="1:13" ht="15.75" x14ac:dyDescent="0.25">
      <c r="E24" s="13"/>
      <c r="J24" s="5"/>
      <c r="K24" s="5"/>
      <c r="L24" s="5"/>
      <c r="M24" s="5"/>
    </row>
    <row r="25" spans="1:13" ht="15.75" x14ac:dyDescent="0.25">
      <c r="A25" s="6" t="s">
        <v>111</v>
      </c>
      <c r="E25" s="13">
        <f>(C36*B6+C39*F39)/D5</f>
        <v>4550</v>
      </c>
      <c r="J25" s="5"/>
      <c r="K25" s="5"/>
      <c r="L25" s="5"/>
      <c r="M25" s="5"/>
    </row>
    <row r="26" spans="1:13" ht="15.75" x14ac:dyDescent="0.25">
      <c r="E26" s="13"/>
      <c r="J26" s="5"/>
      <c r="K26" s="5"/>
      <c r="L26" s="5"/>
      <c r="M26" s="5"/>
    </row>
    <row r="27" spans="1:13" ht="15.75" x14ac:dyDescent="0.25">
      <c r="C27" s="12" t="s">
        <v>112</v>
      </c>
      <c r="E27" s="12" t="s">
        <v>113</v>
      </c>
      <c r="J27" s="5"/>
      <c r="K27" s="5"/>
      <c r="L27" s="5"/>
      <c r="M27" s="5"/>
    </row>
    <row r="28" spans="1:13" ht="15.75" x14ac:dyDescent="0.25">
      <c r="A28" s="4" t="s">
        <v>114</v>
      </c>
      <c r="C28" s="4">
        <v>5000</v>
      </c>
      <c r="D28" s="4">
        <v>1000</v>
      </c>
      <c r="E28" s="14">
        <f>C28*D28</f>
        <v>5000000</v>
      </c>
      <c r="J28" s="5"/>
      <c r="K28" s="5"/>
      <c r="L28" s="5"/>
      <c r="M28" s="5"/>
    </row>
    <row r="29" spans="1:13" ht="15.75" x14ac:dyDescent="0.25">
      <c r="A29" s="4" t="s">
        <v>115</v>
      </c>
      <c r="C29" s="4">
        <v>750</v>
      </c>
      <c r="D29" s="4">
        <v>700</v>
      </c>
      <c r="E29" s="14">
        <f>C29*D29</f>
        <v>525000</v>
      </c>
      <c r="J29" s="5"/>
      <c r="K29" s="5"/>
      <c r="L29" s="5"/>
      <c r="M29" s="5"/>
    </row>
    <row r="30" spans="1:13" ht="15.75" x14ac:dyDescent="0.25">
      <c r="A30" s="4" t="s">
        <v>116</v>
      </c>
      <c r="C30" s="4">
        <v>200</v>
      </c>
      <c r="D30" s="4">
        <v>500</v>
      </c>
      <c r="E30" s="14">
        <f>C30*D30</f>
        <v>100000</v>
      </c>
      <c r="J30" s="5"/>
      <c r="K30" s="5"/>
      <c r="L30" s="5"/>
      <c r="M30" s="5"/>
    </row>
    <row r="31" spans="1:13" ht="15.75" x14ac:dyDescent="0.25">
      <c r="A31" s="8" t="s">
        <v>117</v>
      </c>
      <c r="B31" s="8"/>
      <c r="C31" s="8">
        <v>50</v>
      </c>
      <c r="D31" s="8">
        <v>50</v>
      </c>
      <c r="E31" s="15">
        <f>C31*D31</f>
        <v>2500</v>
      </c>
      <c r="J31" s="5"/>
      <c r="K31" s="5"/>
      <c r="L31" s="5"/>
      <c r="M31" s="5"/>
    </row>
    <row r="32" spans="1:13" ht="15.75" x14ac:dyDescent="0.25">
      <c r="A32" s="4" t="s">
        <v>118</v>
      </c>
      <c r="E32" s="14">
        <f>SUM(E28:E31)</f>
        <v>5627500</v>
      </c>
      <c r="J32" s="5"/>
      <c r="K32" s="5"/>
      <c r="L32" s="5"/>
      <c r="M32" s="5"/>
    </row>
    <row r="33" spans="1:13" ht="15.75" x14ac:dyDescent="0.25">
      <c r="E33" s="14"/>
      <c r="J33" s="5"/>
      <c r="K33" s="5"/>
      <c r="L33" s="5"/>
      <c r="M33" s="5"/>
    </row>
    <row r="34" spans="1:13" ht="15.75" x14ac:dyDescent="0.25">
      <c r="A34" s="4" t="s">
        <v>89</v>
      </c>
      <c r="B34" s="4">
        <f>E22</f>
        <v>8.7200000000000006</v>
      </c>
      <c r="C34" s="4">
        <v>6000</v>
      </c>
      <c r="D34" s="4">
        <v>40</v>
      </c>
      <c r="E34" s="16">
        <f>B34*C34*D34</f>
        <v>2092800.0000000002</v>
      </c>
      <c r="H34" s="6"/>
      <c r="J34" s="5"/>
      <c r="K34" s="5"/>
      <c r="L34" s="5"/>
      <c r="M34" s="5"/>
    </row>
    <row r="35" spans="1:13" ht="15.75" x14ac:dyDescent="0.25">
      <c r="A35" s="4" t="s">
        <v>119</v>
      </c>
      <c r="B35" s="4">
        <f>B34*C34</f>
        <v>52320.000000000007</v>
      </c>
      <c r="D35" s="4">
        <v>1</v>
      </c>
      <c r="E35" s="16">
        <f>B35*D35</f>
        <v>52320.000000000007</v>
      </c>
      <c r="J35" s="5"/>
      <c r="K35" s="5"/>
      <c r="L35" s="5"/>
      <c r="M35" s="5"/>
    </row>
    <row r="36" spans="1:13" ht="15.75" x14ac:dyDescent="0.25">
      <c r="A36" s="4" t="s">
        <v>120</v>
      </c>
      <c r="C36" s="4">
        <v>6000</v>
      </c>
      <c r="D36" s="4">
        <f>E6</f>
        <v>300</v>
      </c>
      <c r="E36" s="16">
        <f>C36*D36</f>
        <v>1800000</v>
      </c>
      <c r="I36" s="6"/>
      <c r="J36" s="5"/>
      <c r="K36" s="5"/>
      <c r="L36" s="5"/>
      <c r="M36" s="5"/>
    </row>
    <row r="37" spans="1:13" ht="15.75" x14ac:dyDescent="0.25">
      <c r="A37" s="4" t="s">
        <v>121</v>
      </c>
      <c r="E37" s="16">
        <v>250000</v>
      </c>
      <c r="G37" s="6"/>
      <c r="H37" s="6"/>
      <c r="I37" s="6"/>
      <c r="J37" s="5"/>
      <c r="K37" s="5"/>
      <c r="L37" s="5"/>
      <c r="M37" s="5"/>
    </row>
    <row r="38" spans="1:13" ht="15.75" x14ac:dyDescent="0.25">
      <c r="A38" s="4" t="s">
        <v>122</v>
      </c>
      <c r="C38" s="4">
        <v>250</v>
      </c>
      <c r="D38" s="4">
        <v>80</v>
      </c>
      <c r="E38" s="16">
        <f>C38*D38</f>
        <v>20000</v>
      </c>
      <c r="J38" s="5"/>
      <c r="K38" s="5"/>
      <c r="L38" s="5"/>
      <c r="M38" s="5"/>
    </row>
    <row r="39" spans="1:13" ht="15.75" x14ac:dyDescent="0.25">
      <c r="A39" s="4" t="s">
        <v>123</v>
      </c>
      <c r="C39" s="4">
        <f>C38*0.8</f>
        <v>200</v>
      </c>
      <c r="D39" s="4">
        <f>D6</f>
        <v>500</v>
      </c>
      <c r="E39" s="16">
        <f>C39*D39*F39</f>
        <v>20000</v>
      </c>
      <c r="F39" s="4">
        <v>0.2</v>
      </c>
      <c r="G39" s="4" t="s">
        <v>124</v>
      </c>
      <c r="J39" s="5"/>
      <c r="K39" s="5"/>
      <c r="L39" s="5"/>
      <c r="M39" s="5"/>
    </row>
    <row r="40" spans="1:13" ht="15.75" x14ac:dyDescent="0.25">
      <c r="A40" s="4" t="s">
        <v>125</v>
      </c>
      <c r="C40" s="16">
        <f>E28</f>
        <v>5000000</v>
      </c>
      <c r="D40" s="7">
        <v>0.03</v>
      </c>
      <c r="E40" s="16">
        <f>C40*D40</f>
        <v>150000</v>
      </c>
      <c r="J40" s="5"/>
      <c r="K40" s="5"/>
      <c r="L40" s="5"/>
      <c r="M40" s="5"/>
    </row>
    <row r="41" spans="1:13" ht="15.75" x14ac:dyDescent="0.25">
      <c r="A41" s="4" t="s">
        <v>126</v>
      </c>
      <c r="C41" s="7"/>
      <c r="E41" s="16">
        <v>0</v>
      </c>
      <c r="J41" s="5"/>
      <c r="K41" s="5"/>
      <c r="L41" s="5"/>
      <c r="M41" s="5"/>
    </row>
    <row r="42" spans="1:13" ht="15.75" x14ac:dyDescent="0.25">
      <c r="A42" s="4" t="s">
        <v>127</v>
      </c>
      <c r="E42" s="16">
        <v>600000</v>
      </c>
      <c r="J42" s="5"/>
      <c r="K42" s="5"/>
      <c r="L42" s="5"/>
      <c r="M42" s="5"/>
    </row>
    <row r="43" spans="1:13" x14ac:dyDescent="0.25">
      <c r="A43" s="8" t="s">
        <v>128</v>
      </c>
      <c r="B43" s="8"/>
      <c r="C43" s="8"/>
      <c r="D43" s="8"/>
      <c r="E43" s="17">
        <v>200000</v>
      </c>
    </row>
    <row r="44" spans="1:13" x14ac:dyDescent="0.25">
      <c r="A44" s="4" t="s">
        <v>129</v>
      </c>
      <c r="E44" s="16">
        <f>SUM(E34:E43)</f>
        <v>5185120</v>
      </c>
    </row>
    <row r="46" spans="1:13" x14ac:dyDescent="0.25">
      <c r="A46" s="6" t="s">
        <v>130</v>
      </c>
      <c r="B46" s="6"/>
      <c r="C46" s="6"/>
      <c r="D46" s="6"/>
      <c r="E46" s="13">
        <f>E32-E44</f>
        <v>442380</v>
      </c>
    </row>
    <row r="48" spans="1:13" ht="18.75" x14ac:dyDescent="0.3">
      <c r="C48" s="3" t="s">
        <v>131</v>
      </c>
      <c r="D48" s="18"/>
      <c r="E48" s="18"/>
      <c r="F48" s="18"/>
      <c r="H48" s="9"/>
    </row>
    <row r="49" spans="1:9" x14ac:dyDescent="0.25">
      <c r="A49" s="4" t="s">
        <v>96</v>
      </c>
      <c r="E49" s="16">
        <v>5000</v>
      </c>
    </row>
    <row r="50" spans="1:9" x14ac:dyDescent="0.25">
      <c r="A50" s="8" t="s">
        <v>97</v>
      </c>
      <c r="B50" s="8"/>
      <c r="C50" s="8"/>
      <c r="D50" s="8"/>
      <c r="E50" s="17">
        <f>E49*2.5%</f>
        <v>125</v>
      </c>
    </row>
    <row r="51" spans="1:9" x14ac:dyDescent="0.25">
      <c r="E51" s="16">
        <f>E49+E50</f>
        <v>5125</v>
      </c>
    </row>
    <row r="52" spans="1:9" x14ac:dyDescent="0.25">
      <c r="A52" s="8" t="s">
        <v>98</v>
      </c>
      <c r="B52" s="10" t="s">
        <v>132</v>
      </c>
      <c r="C52" s="11"/>
      <c r="D52" s="8"/>
      <c r="E52" s="17">
        <f>E53-E51</f>
        <v>415.54054054053995</v>
      </c>
    </row>
    <row r="53" spans="1:9" x14ac:dyDescent="0.25">
      <c r="A53" s="4" t="s">
        <v>100</v>
      </c>
      <c r="B53" s="4" t="s">
        <v>133</v>
      </c>
      <c r="C53" s="12"/>
      <c r="E53" s="13">
        <f>E51/0.925</f>
        <v>5540.54054054054</v>
      </c>
      <c r="F53" s="4" t="s">
        <v>102</v>
      </c>
      <c r="I53" s="7"/>
    </row>
    <row r="54" spans="1:9" x14ac:dyDescent="0.25">
      <c r="C54" s="19">
        <v>1</v>
      </c>
      <c r="D54" s="20">
        <v>0.875</v>
      </c>
      <c r="E54" s="16"/>
    </row>
    <row r="55" spans="1:9" x14ac:dyDescent="0.25">
      <c r="A55" s="4" t="s">
        <v>134</v>
      </c>
      <c r="B55" s="4">
        <v>0.5</v>
      </c>
      <c r="C55" s="12">
        <v>400</v>
      </c>
      <c r="D55" s="16">
        <f>C55/D54</f>
        <v>457.14285714285717</v>
      </c>
      <c r="E55" s="13">
        <f>+(C70*B55+C75*F75)/0.875</f>
        <v>3188.8803088803083</v>
      </c>
      <c r="F55" s="4" t="s">
        <v>135</v>
      </c>
      <c r="I55" s="7"/>
    </row>
    <row r="57" spans="1:9" x14ac:dyDescent="0.25">
      <c r="A57" s="6" t="s">
        <v>103</v>
      </c>
      <c r="E57" s="12" t="s">
        <v>104</v>
      </c>
    </row>
    <row r="58" spans="1:9" x14ac:dyDescent="0.25">
      <c r="A58" s="4" t="s">
        <v>105</v>
      </c>
      <c r="C58" s="7">
        <v>0.03</v>
      </c>
      <c r="E58" s="21">
        <f>C58*B4</f>
        <v>0.24</v>
      </c>
      <c r="F58" s="4" t="s">
        <v>106</v>
      </c>
    </row>
    <row r="59" spans="1:9" x14ac:dyDescent="0.25">
      <c r="A59" s="4" t="s">
        <v>107</v>
      </c>
      <c r="C59" s="22">
        <v>2.5000000000000001E-2</v>
      </c>
      <c r="E59" s="4">
        <f>C59*B4</f>
        <v>0.2</v>
      </c>
      <c r="F59" s="4" t="s">
        <v>106</v>
      </c>
    </row>
    <row r="60" spans="1:9" x14ac:dyDescent="0.25">
      <c r="A60" s="8" t="s">
        <v>108</v>
      </c>
      <c r="B60" s="8"/>
      <c r="C60" s="8"/>
      <c r="D60" s="8"/>
      <c r="E60" s="8">
        <v>8</v>
      </c>
      <c r="F60" s="8" t="s">
        <v>106</v>
      </c>
    </row>
    <row r="61" spans="1:9" x14ac:dyDescent="0.25">
      <c r="A61" s="4" t="s">
        <v>109</v>
      </c>
      <c r="E61" s="4">
        <f>E58+E59+E60</f>
        <v>8.44</v>
      </c>
      <c r="F61" s="4" t="s">
        <v>106</v>
      </c>
    </row>
    <row r="62" spans="1:9" x14ac:dyDescent="0.25">
      <c r="A62" s="4" t="s">
        <v>109</v>
      </c>
      <c r="E62" s="13">
        <f>+E61*E53</f>
        <v>46762.162162162153</v>
      </c>
      <c r="F62" s="4" t="s">
        <v>110</v>
      </c>
      <c r="I62" s="7"/>
    </row>
    <row r="63" spans="1:9" x14ac:dyDescent="0.25">
      <c r="C63" s="12" t="s">
        <v>112</v>
      </c>
      <c r="E63" s="12" t="s">
        <v>113</v>
      </c>
    </row>
    <row r="64" spans="1:9" x14ac:dyDescent="0.25">
      <c r="A64" s="4" t="s">
        <v>114</v>
      </c>
      <c r="C64" s="4">
        <v>5000</v>
      </c>
      <c r="D64" s="4">
        <v>1000</v>
      </c>
      <c r="E64" s="14">
        <f>C64*D64</f>
        <v>5000000</v>
      </c>
    </row>
    <row r="65" spans="1:7" x14ac:dyDescent="0.25">
      <c r="A65" s="4" t="s">
        <v>115</v>
      </c>
      <c r="C65" s="16">
        <f>E52</f>
        <v>415.54054054053995</v>
      </c>
      <c r="D65" s="4">
        <v>700</v>
      </c>
      <c r="E65" s="14">
        <f>C65*D65</f>
        <v>290878.37837837799</v>
      </c>
    </row>
    <row r="66" spans="1:7" x14ac:dyDescent="0.25">
      <c r="A66" s="4" t="s">
        <v>116</v>
      </c>
      <c r="C66" s="16">
        <f>E50*0.8</f>
        <v>100</v>
      </c>
      <c r="D66" s="4">
        <v>500</v>
      </c>
      <c r="E66" s="14">
        <f>C66*D66</f>
        <v>50000</v>
      </c>
    </row>
    <row r="67" spans="1:7" x14ac:dyDescent="0.25">
      <c r="A67" s="8" t="s">
        <v>117</v>
      </c>
      <c r="B67" s="8"/>
      <c r="C67" s="8">
        <f>E50*0.2</f>
        <v>25</v>
      </c>
      <c r="D67" s="8">
        <v>50</v>
      </c>
      <c r="E67" s="15">
        <f>C67*D67</f>
        <v>1250</v>
      </c>
    </row>
    <row r="68" spans="1:7" x14ac:dyDescent="0.25">
      <c r="A68" s="4" t="s">
        <v>118</v>
      </c>
      <c r="E68" s="14">
        <f>SUM(E64:E67)</f>
        <v>5342128.3783783782</v>
      </c>
    </row>
    <row r="69" spans="1:7" x14ac:dyDescent="0.25">
      <c r="E69" s="14"/>
    </row>
    <row r="70" spans="1:7" x14ac:dyDescent="0.25">
      <c r="A70" s="4" t="s">
        <v>89</v>
      </c>
      <c r="B70" s="4">
        <f>E61</f>
        <v>8.44</v>
      </c>
      <c r="C70" s="16">
        <f>E53</f>
        <v>5540.54054054054</v>
      </c>
      <c r="D70" s="4">
        <v>40</v>
      </c>
      <c r="E70" s="16">
        <f>B70*C70*D70</f>
        <v>1870486.4864864862</v>
      </c>
    </row>
    <row r="71" spans="1:7" x14ac:dyDescent="0.25">
      <c r="A71" s="4" t="s">
        <v>119</v>
      </c>
      <c r="B71" s="16">
        <f>B70*C70</f>
        <v>46762.162162162153</v>
      </c>
      <c r="D71" s="4">
        <v>1</v>
      </c>
      <c r="E71" s="16">
        <f>B71*D71</f>
        <v>46762.162162162153</v>
      </c>
    </row>
    <row r="72" spans="1:7" x14ac:dyDescent="0.25">
      <c r="A72" s="4" t="s">
        <v>120</v>
      </c>
      <c r="C72" s="16">
        <f>E53</f>
        <v>5540.54054054054</v>
      </c>
      <c r="D72" s="16">
        <f>D55</f>
        <v>457.14285714285717</v>
      </c>
      <c r="E72" s="16">
        <f>C72*D72*F72</f>
        <v>1266409.2664092663</v>
      </c>
      <c r="F72" s="4">
        <v>0.5</v>
      </c>
      <c r="G72" s="4" t="s">
        <v>136</v>
      </c>
    </row>
    <row r="73" spans="1:7" x14ac:dyDescent="0.25">
      <c r="A73" s="4" t="s">
        <v>121</v>
      </c>
      <c r="C73" s="4">
        <v>250000</v>
      </c>
      <c r="D73" s="7">
        <v>0.6</v>
      </c>
      <c r="E73" s="16">
        <f>C73*D73</f>
        <v>150000</v>
      </c>
      <c r="F73" s="4" t="s">
        <v>137</v>
      </c>
    </row>
    <row r="74" spans="1:7" x14ac:dyDescent="0.25">
      <c r="A74" s="4" t="s">
        <v>122</v>
      </c>
      <c r="C74" s="16">
        <f>E50</f>
        <v>125</v>
      </c>
      <c r="D74" s="4">
        <v>80</v>
      </c>
      <c r="E74" s="16">
        <f>C74*D74</f>
        <v>10000</v>
      </c>
    </row>
    <row r="75" spans="1:7" x14ac:dyDescent="0.25">
      <c r="A75" s="4" t="s">
        <v>123</v>
      </c>
      <c r="C75" s="4">
        <f>C74*0.8</f>
        <v>100</v>
      </c>
      <c r="D75" s="16">
        <f>D55</f>
        <v>457.14285714285717</v>
      </c>
      <c r="E75" s="16">
        <f>C75*D75*F75</f>
        <v>9142.8571428571431</v>
      </c>
      <c r="F75" s="4">
        <v>0.2</v>
      </c>
      <c r="G75" s="4" t="s">
        <v>124</v>
      </c>
    </row>
    <row r="76" spans="1:7" x14ac:dyDescent="0.25">
      <c r="A76" s="4" t="s">
        <v>125</v>
      </c>
      <c r="C76" s="16">
        <f>E64</f>
        <v>5000000</v>
      </c>
      <c r="D76" s="7">
        <v>0.01</v>
      </c>
      <c r="E76" s="16">
        <f>C76*D76</f>
        <v>50000</v>
      </c>
    </row>
    <row r="77" spans="1:7" x14ac:dyDescent="0.25">
      <c r="A77" s="4" t="s">
        <v>126</v>
      </c>
      <c r="C77" s="7"/>
      <c r="E77" s="16"/>
    </row>
    <row r="78" spans="1:7" x14ac:dyDescent="0.25">
      <c r="A78" s="4" t="s">
        <v>127</v>
      </c>
      <c r="C78" s="4">
        <v>600000</v>
      </c>
      <c r="D78" s="7">
        <v>0.9</v>
      </c>
      <c r="E78" s="16">
        <f>C78*D78</f>
        <v>540000</v>
      </c>
      <c r="F78" s="4" t="s">
        <v>138</v>
      </c>
    </row>
    <row r="79" spans="1:7" x14ac:dyDescent="0.25">
      <c r="A79" s="8" t="s">
        <v>128</v>
      </c>
      <c r="B79" s="8"/>
      <c r="C79" s="8"/>
      <c r="D79" s="8"/>
      <c r="E79" s="17">
        <v>600000</v>
      </c>
    </row>
    <row r="80" spans="1:7" x14ac:dyDescent="0.25">
      <c r="A80" s="4" t="s">
        <v>129</v>
      </c>
      <c r="E80" s="16">
        <f>SUM(E70:E79)</f>
        <v>4542800.7722007716</v>
      </c>
    </row>
    <row r="82" spans="1:5" x14ac:dyDescent="0.25">
      <c r="A82" s="6" t="s">
        <v>130</v>
      </c>
      <c r="B82" s="6"/>
      <c r="C82" s="6"/>
      <c r="D82" s="6"/>
      <c r="E82" s="13">
        <f>E68-E80</f>
        <v>799327.60617760662</v>
      </c>
    </row>
    <row r="84" spans="1:5" x14ac:dyDescent="0.25">
      <c r="A84" s="6" t="s">
        <v>139</v>
      </c>
      <c r="E84" s="13">
        <f>E82-E46</f>
        <v>356947.60617760662</v>
      </c>
    </row>
    <row r="88" spans="1:5" ht="18.75" x14ac:dyDescent="0.25">
      <c r="A88" s="23" t="s">
        <v>140</v>
      </c>
    </row>
  </sheetData>
  <printOptions gridLines="1"/>
  <pageMargins left="0.70866141732283472" right="0.70866141732283472" top="0.39370078740157483" bottom="0.3937007874015748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DA8A3-D88C-644B-9C0A-8D8211108F08}">
  <sheetPr>
    <pageSetUpPr fitToPage="1"/>
  </sheetPr>
  <dimension ref="A1:I72"/>
  <sheetViews>
    <sheetView workbookViewId="0">
      <selection activeCell="E26" sqref="E26"/>
    </sheetView>
  </sheetViews>
  <sheetFormatPr baseColWidth="10" defaultRowHeight="15.75" x14ac:dyDescent="0.25"/>
  <cols>
    <col min="6" max="6" width="10.875" style="1"/>
    <col min="8" max="18" width="15" customWidth="1"/>
  </cols>
  <sheetData>
    <row r="1" spans="1:7" x14ac:dyDescent="0.25">
      <c r="A1" t="s">
        <v>64</v>
      </c>
      <c r="B1" t="s">
        <v>65</v>
      </c>
      <c r="C1" t="s">
        <v>69</v>
      </c>
      <c r="D1" t="s">
        <v>66</v>
      </c>
      <c r="E1" t="s">
        <v>68</v>
      </c>
      <c r="F1" s="1" t="s">
        <v>71</v>
      </c>
      <c r="G1" t="s">
        <v>67</v>
      </c>
    </row>
    <row r="2" spans="1:7" x14ac:dyDescent="0.25">
      <c r="A2" t="s">
        <v>18</v>
      </c>
      <c r="B2">
        <v>220</v>
      </c>
      <c r="C2" s="2">
        <f t="shared" ref="C2:C33" si="0">+G2/$A$67</f>
        <v>1.5625E-2</v>
      </c>
      <c r="D2">
        <f>+B2</f>
        <v>220</v>
      </c>
      <c r="E2" s="2">
        <f t="shared" ref="E2:E65" si="1">+D2/$B$67</f>
        <v>6.8599937636420333E-2</v>
      </c>
      <c r="F2" s="2">
        <f>+G2/$A$67</f>
        <v>1.5625E-2</v>
      </c>
      <c r="G2">
        <v>1</v>
      </c>
    </row>
    <row r="3" spans="1:7" x14ac:dyDescent="0.25">
      <c r="A3" t="s">
        <v>23</v>
      </c>
      <c r="B3">
        <v>215</v>
      </c>
      <c r="C3" s="2">
        <f t="shared" si="0"/>
        <v>3.125E-2</v>
      </c>
      <c r="D3">
        <f t="shared" ref="D3:D65" si="2">+D2+B3</f>
        <v>435</v>
      </c>
      <c r="E3" s="2">
        <f t="shared" si="1"/>
        <v>0.13564078578110383</v>
      </c>
      <c r="F3" s="2">
        <f t="shared" ref="F3:F65" si="3">+G3/$A$67</f>
        <v>3.125E-2</v>
      </c>
      <c r="G3">
        <v>2</v>
      </c>
    </row>
    <row r="4" spans="1:7" x14ac:dyDescent="0.25">
      <c r="A4" t="s">
        <v>26</v>
      </c>
      <c r="B4">
        <v>214</v>
      </c>
      <c r="C4" s="2">
        <f t="shared" si="0"/>
        <v>4.6875E-2</v>
      </c>
      <c r="D4">
        <f t="shared" si="2"/>
        <v>649</v>
      </c>
      <c r="E4" s="2">
        <f t="shared" si="1"/>
        <v>0.20236981602743997</v>
      </c>
      <c r="F4" s="2">
        <f t="shared" si="3"/>
        <v>4.6875E-2</v>
      </c>
      <c r="G4">
        <v>3</v>
      </c>
    </row>
    <row r="5" spans="1:7" x14ac:dyDescent="0.25">
      <c r="A5" t="s">
        <v>32</v>
      </c>
      <c r="B5">
        <v>210</v>
      </c>
      <c r="C5" s="2">
        <f t="shared" si="0"/>
        <v>6.25E-2</v>
      </c>
      <c r="D5">
        <f t="shared" si="2"/>
        <v>859</v>
      </c>
      <c r="E5" s="2">
        <f t="shared" si="1"/>
        <v>0.26785157468038667</v>
      </c>
      <c r="F5" s="2">
        <f t="shared" si="3"/>
        <v>6.25E-2</v>
      </c>
      <c r="G5">
        <v>4</v>
      </c>
    </row>
    <row r="6" spans="1:7" x14ac:dyDescent="0.25">
      <c r="A6" t="s">
        <v>28</v>
      </c>
      <c r="B6">
        <v>210</v>
      </c>
      <c r="C6" s="2">
        <f t="shared" si="0"/>
        <v>7.8125E-2</v>
      </c>
      <c r="D6">
        <f t="shared" si="2"/>
        <v>1069</v>
      </c>
      <c r="E6" s="2">
        <f t="shared" si="1"/>
        <v>0.33333333333333331</v>
      </c>
      <c r="F6" s="2">
        <f t="shared" si="3"/>
        <v>7.8125E-2</v>
      </c>
      <c r="G6">
        <v>5</v>
      </c>
    </row>
    <row r="7" spans="1:7" x14ac:dyDescent="0.25">
      <c r="A7" t="s">
        <v>7</v>
      </c>
      <c r="B7">
        <v>209</v>
      </c>
      <c r="C7" s="2">
        <f t="shared" si="0"/>
        <v>9.375E-2</v>
      </c>
      <c r="D7">
        <f t="shared" si="2"/>
        <v>1278</v>
      </c>
      <c r="E7" s="2">
        <f t="shared" si="1"/>
        <v>0.39850327408793262</v>
      </c>
      <c r="F7" s="2">
        <f t="shared" si="3"/>
        <v>9.375E-2</v>
      </c>
      <c r="G7">
        <v>6</v>
      </c>
    </row>
    <row r="8" spans="1:7" x14ac:dyDescent="0.25">
      <c r="A8" t="s">
        <v>46</v>
      </c>
      <c r="B8">
        <v>208</v>
      </c>
      <c r="C8" s="2">
        <f t="shared" si="0"/>
        <v>0.109375</v>
      </c>
      <c r="D8">
        <f t="shared" si="2"/>
        <v>1486</v>
      </c>
      <c r="E8" s="2">
        <f t="shared" si="1"/>
        <v>0.4633613969441846</v>
      </c>
      <c r="F8" s="2">
        <f t="shared" si="3"/>
        <v>0.109375</v>
      </c>
      <c r="G8">
        <v>7</v>
      </c>
    </row>
    <row r="9" spans="1:7" x14ac:dyDescent="0.25">
      <c r="A9" t="s">
        <v>15</v>
      </c>
      <c r="B9">
        <v>206</v>
      </c>
      <c r="C9" s="2">
        <f t="shared" si="0"/>
        <v>0.125</v>
      </c>
      <c r="D9">
        <f t="shared" si="2"/>
        <v>1692</v>
      </c>
      <c r="E9" s="2">
        <f t="shared" si="1"/>
        <v>0.5275958840037418</v>
      </c>
      <c r="F9" s="2">
        <f t="shared" si="3"/>
        <v>0.125</v>
      </c>
      <c r="G9">
        <v>8</v>
      </c>
    </row>
    <row r="10" spans="1:7" x14ac:dyDescent="0.25">
      <c r="A10" t="s">
        <v>39</v>
      </c>
      <c r="B10">
        <v>206</v>
      </c>
      <c r="C10" s="2">
        <f t="shared" si="0"/>
        <v>0.140625</v>
      </c>
      <c r="D10">
        <f t="shared" si="2"/>
        <v>1898</v>
      </c>
      <c r="E10" s="2">
        <f t="shared" si="1"/>
        <v>0.59183037106329905</v>
      </c>
      <c r="F10" s="2">
        <f t="shared" si="3"/>
        <v>0.140625</v>
      </c>
      <c r="G10">
        <v>9</v>
      </c>
    </row>
    <row r="11" spans="1:7" x14ac:dyDescent="0.25">
      <c r="A11" t="s">
        <v>10</v>
      </c>
      <c r="B11">
        <v>203</v>
      </c>
      <c r="C11" s="2">
        <f t="shared" si="0"/>
        <v>0.15625</v>
      </c>
      <c r="D11">
        <f t="shared" si="2"/>
        <v>2101</v>
      </c>
      <c r="E11" s="2">
        <f t="shared" si="1"/>
        <v>0.6551294044278142</v>
      </c>
      <c r="F11" s="2">
        <f t="shared" si="3"/>
        <v>0.15625</v>
      </c>
      <c r="G11">
        <v>10</v>
      </c>
    </row>
    <row r="12" spans="1:7" x14ac:dyDescent="0.25">
      <c r="A12" t="s">
        <v>16</v>
      </c>
      <c r="B12">
        <v>199</v>
      </c>
      <c r="C12" s="2">
        <f t="shared" si="0"/>
        <v>0.171875</v>
      </c>
      <c r="D12">
        <f t="shared" si="2"/>
        <v>2300</v>
      </c>
      <c r="E12" s="2">
        <f t="shared" si="1"/>
        <v>0.71718116619893979</v>
      </c>
      <c r="F12" s="2">
        <f t="shared" si="3"/>
        <v>0.171875</v>
      </c>
      <c r="G12">
        <v>11</v>
      </c>
    </row>
    <row r="13" spans="1:7" x14ac:dyDescent="0.25">
      <c r="A13" t="s">
        <v>54</v>
      </c>
      <c r="B13">
        <v>189</v>
      </c>
      <c r="C13" s="2">
        <f t="shared" si="0"/>
        <v>0.1875</v>
      </c>
      <c r="D13">
        <f t="shared" si="2"/>
        <v>2489</v>
      </c>
      <c r="E13" s="2">
        <f t="shared" si="1"/>
        <v>0.77611474898659183</v>
      </c>
      <c r="F13" s="2">
        <f t="shared" si="3"/>
        <v>0.1875</v>
      </c>
      <c r="G13">
        <v>12</v>
      </c>
    </row>
    <row r="14" spans="1:7" x14ac:dyDescent="0.25">
      <c r="A14" t="s">
        <v>40</v>
      </c>
      <c r="B14">
        <v>188</v>
      </c>
      <c r="C14" s="2">
        <f t="shared" si="0"/>
        <v>0.203125</v>
      </c>
      <c r="D14">
        <f t="shared" si="2"/>
        <v>2677</v>
      </c>
      <c r="E14" s="2">
        <f t="shared" si="1"/>
        <v>0.83473651387589642</v>
      </c>
      <c r="F14" s="2">
        <f t="shared" si="3"/>
        <v>0.203125</v>
      </c>
      <c r="G14">
        <v>13</v>
      </c>
    </row>
    <row r="15" spans="1:7" x14ac:dyDescent="0.25">
      <c r="A15" t="s">
        <v>0</v>
      </c>
      <c r="B15">
        <v>188</v>
      </c>
      <c r="C15" s="2">
        <f t="shared" si="0"/>
        <v>0.21875</v>
      </c>
      <c r="D15">
        <f t="shared" si="2"/>
        <v>2865</v>
      </c>
      <c r="E15" s="2">
        <f t="shared" si="1"/>
        <v>0.89335827876520113</v>
      </c>
      <c r="F15" s="2">
        <f t="shared" si="3"/>
        <v>0.21875</v>
      </c>
      <c r="G15">
        <v>14</v>
      </c>
    </row>
    <row r="16" spans="1:7" x14ac:dyDescent="0.25">
      <c r="A16" t="s">
        <v>42</v>
      </c>
      <c r="B16">
        <v>187</v>
      </c>
      <c r="C16" s="2">
        <f t="shared" si="0"/>
        <v>0.234375</v>
      </c>
      <c r="D16">
        <f t="shared" si="2"/>
        <v>3052</v>
      </c>
      <c r="E16" s="2">
        <f t="shared" si="1"/>
        <v>0.95166822575615839</v>
      </c>
      <c r="F16" s="2">
        <f t="shared" si="3"/>
        <v>0.234375</v>
      </c>
      <c r="G16">
        <v>15</v>
      </c>
    </row>
    <row r="17" spans="1:7" x14ac:dyDescent="0.25">
      <c r="A17" t="s">
        <v>49</v>
      </c>
      <c r="B17">
        <v>162</v>
      </c>
      <c r="C17" s="2">
        <f t="shared" si="0"/>
        <v>0.25</v>
      </c>
      <c r="D17">
        <f t="shared" si="2"/>
        <v>3214</v>
      </c>
      <c r="E17" s="2">
        <f t="shared" si="1"/>
        <v>1.0021827252884317</v>
      </c>
      <c r="F17" s="2">
        <f t="shared" si="3"/>
        <v>0.25</v>
      </c>
      <c r="G17">
        <v>16</v>
      </c>
    </row>
    <row r="18" spans="1:7" x14ac:dyDescent="0.25">
      <c r="A18" t="s">
        <v>53</v>
      </c>
      <c r="B18">
        <v>148</v>
      </c>
      <c r="C18" s="2">
        <f t="shared" si="0"/>
        <v>0.265625</v>
      </c>
      <c r="D18">
        <f t="shared" si="2"/>
        <v>3362</v>
      </c>
      <c r="E18" s="2">
        <f t="shared" si="1"/>
        <v>1.0483317742438416</v>
      </c>
      <c r="F18" s="2">
        <f t="shared" si="3"/>
        <v>0.265625</v>
      </c>
      <c r="G18">
        <v>17</v>
      </c>
    </row>
    <row r="19" spans="1:7" x14ac:dyDescent="0.25">
      <c r="A19" t="s">
        <v>4</v>
      </c>
      <c r="B19">
        <v>135</v>
      </c>
      <c r="C19" s="2">
        <f t="shared" si="0"/>
        <v>0.28125</v>
      </c>
      <c r="D19">
        <f t="shared" si="2"/>
        <v>3497</v>
      </c>
      <c r="E19" s="2">
        <f t="shared" si="1"/>
        <v>1.0904271905207359</v>
      </c>
      <c r="F19" s="2">
        <f t="shared" si="3"/>
        <v>0.28125</v>
      </c>
      <c r="G19">
        <v>18</v>
      </c>
    </row>
    <row r="20" spans="1:7" x14ac:dyDescent="0.25">
      <c r="A20" t="s">
        <v>12</v>
      </c>
      <c r="B20">
        <v>135</v>
      </c>
      <c r="C20" s="2">
        <f t="shared" si="0"/>
        <v>0.296875</v>
      </c>
      <c r="D20">
        <f t="shared" si="2"/>
        <v>3632</v>
      </c>
      <c r="E20" s="2">
        <f t="shared" si="1"/>
        <v>1.1325226067976302</v>
      </c>
      <c r="F20" s="2">
        <f t="shared" si="3"/>
        <v>0.296875</v>
      </c>
      <c r="G20">
        <v>19</v>
      </c>
    </row>
    <row r="21" spans="1:7" x14ac:dyDescent="0.25">
      <c r="A21" t="s">
        <v>8</v>
      </c>
      <c r="B21">
        <v>120</v>
      </c>
      <c r="C21" s="2">
        <f t="shared" si="0"/>
        <v>0.3125</v>
      </c>
      <c r="D21">
        <f t="shared" si="2"/>
        <v>3752</v>
      </c>
      <c r="E21" s="2">
        <f t="shared" si="1"/>
        <v>1.1699407545993139</v>
      </c>
      <c r="F21" s="2">
        <f t="shared" si="3"/>
        <v>0.3125</v>
      </c>
      <c r="G21">
        <v>20</v>
      </c>
    </row>
    <row r="22" spans="1:7" x14ac:dyDescent="0.25">
      <c r="A22" t="s">
        <v>47</v>
      </c>
      <c r="B22">
        <v>118</v>
      </c>
      <c r="C22" s="2">
        <f t="shared" si="0"/>
        <v>0.328125</v>
      </c>
      <c r="D22">
        <f t="shared" si="2"/>
        <v>3870</v>
      </c>
      <c r="E22" s="2">
        <f t="shared" si="1"/>
        <v>1.2067352666043032</v>
      </c>
      <c r="F22" s="2">
        <f t="shared" si="3"/>
        <v>0.328125</v>
      </c>
      <c r="G22">
        <v>21</v>
      </c>
    </row>
    <row r="23" spans="1:7" x14ac:dyDescent="0.25">
      <c r="A23" t="s">
        <v>1</v>
      </c>
      <c r="B23">
        <v>87</v>
      </c>
      <c r="C23" s="2">
        <f t="shared" si="0"/>
        <v>0.34375</v>
      </c>
      <c r="D23">
        <f t="shared" si="2"/>
        <v>3957</v>
      </c>
      <c r="E23" s="2">
        <f t="shared" si="1"/>
        <v>1.2338634237605239</v>
      </c>
      <c r="F23" s="2">
        <f t="shared" si="3"/>
        <v>0.34375</v>
      </c>
      <c r="G23">
        <v>22</v>
      </c>
    </row>
    <row r="24" spans="1:7" x14ac:dyDescent="0.25">
      <c r="A24" t="s">
        <v>6</v>
      </c>
      <c r="B24">
        <v>76</v>
      </c>
      <c r="C24" s="2">
        <f t="shared" si="0"/>
        <v>0.359375</v>
      </c>
      <c r="D24">
        <f t="shared" si="2"/>
        <v>4033</v>
      </c>
      <c r="E24" s="2">
        <f t="shared" si="1"/>
        <v>1.2575615840349237</v>
      </c>
      <c r="F24" s="2">
        <f t="shared" si="3"/>
        <v>0.359375</v>
      </c>
      <c r="G24">
        <v>23</v>
      </c>
    </row>
    <row r="25" spans="1:7" x14ac:dyDescent="0.25">
      <c r="A25" t="s">
        <v>58</v>
      </c>
      <c r="B25">
        <v>65</v>
      </c>
      <c r="C25" s="2">
        <f t="shared" si="0"/>
        <v>0.375</v>
      </c>
      <c r="D25">
        <f t="shared" si="2"/>
        <v>4098</v>
      </c>
      <c r="E25" s="2">
        <f t="shared" si="1"/>
        <v>1.2778297474275024</v>
      </c>
      <c r="F25" s="2">
        <f t="shared" si="3"/>
        <v>0.375</v>
      </c>
      <c r="G25">
        <v>24</v>
      </c>
    </row>
    <row r="26" spans="1:7" x14ac:dyDescent="0.25">
      <c r="A26" t="s">
        <v>51</v>
      </c>
      <c r="B26">
        <v>60</v>
      </c>
      <c r="C26" s="2">
        <f t="shared" si="0"/>
        <v>0.390625</v>
      </c>
      <c r="D26">
        <f t="shared" si="2"/>
        <v>4158</v>
      </c>
      <c r="E26" s="2">
        <f t="shared" si="1"/>
        <v>1.2965388213283442</v>
      </c>
      <c r="F26" s="2">
        <f t="shared" si="3"/>
        <v>0.390625</v>
      </c>
      <c r="G26">
        <v>25</v>
      </c>
    </row>
    <row r="27" spans="1:7" x14ac:dyDescent="0.25">
      <c r="A27" t="s">
        <v>13</v>
      </c>
      <c r="B27">
        <v>55</v>
      </c>
      <c r="C27" s="2">
        <f t="shared" si="0"/>
        <v>0.40625</v>
      </c>
      <c r="D27">
        <f t="shared" si="2"/>
        <v>4213</v>
      </c>
      <c r="E27" s="2">
        <f t="shared" si="1"/>
        <v>1.3136888057374494</v>
      </c>
      <c r="F27" s="2">
        <f t="shared" si="3"/>
        <v>0.40625</v>
      </c>
      <c r="G27">
        <v>26</v>
      </c>
    </row>
    <row r="28" spans="1:7" x14ac:dyDescent="0.25">
      <c r="A28" t="s">
        <v>19</v>
      </c>
      <c r="B28">
        <v>48</v>
      </c>
      <c r="C28" s="2">
        <f t="shared" si="0"/>
        <v>0.421875</v>
      </c>
      <c r="D28">
        <f t="shared" si="2"/>
        <v>4261</v>
      </c>
      <c r="E28" s="2">
        <f t="shared" si="1"/>
        <v>1.3286560648581229</v>
      </c>
      <c r="F28" s="2">
        <f t="shared" si="3"/>
        <v>0.421875</v>
      </c>
      <c r="G28">
        <v>27</v>
      </c>
    </row>
    <row r="29" spans="1:7" x14ac:dyDescent="0.25">
      <c r="A29" t="s">
        <v>3</v>
      </c>
      <c r="B29">
        <v>47</v>
      </c>
      <c r="C29" s="2">
        <f t="shared" si="0"/>
        <v>0.4375</v>
      </c>
      <c r="D29">
        <f t="shared" si="2"/>
        <v>4308</v>
      </c>
      <c r="E29" s="2">
        <f t="shared" si="1"/>
        <v>1.343311506080449</v>
      </c>
      <c r="F29" s="2">
        <f t="shared" si="3"/>
        <v>0.4375</v>
      </c>
      <c r="G29">
        <v>28</v>
      </c>
    </row>
    <row r="30" spans="1:7" x14ac:dyDescent="0.25">
      <c r="A30" t="s">
        <v>14</v>
      </c>
      <c r="B30">
        <v>39</v>
      </c>
      <c r="C30" s="2">
        <f t="shared" si="0"/>
        <v>0.453125</v>
      </c>
      <c r="D30">
        <f t="shared" si="2"/>
        <v>4347</v>
      </c>
      <c r="E30" s="2">
        <f t="shared" si="1"/>
        <v>1.3554724041159962</v>
      </c>
      <c r="F30" s="2">
        <f t="shared" si="3"/>
        <v>0.453125</v>
      </c>
      <c r="G30">
        <v>29</v>
      </c>
    </row>
    <row r="31" spans="1:7" x14ac:dyDescent="0.25">
      <c r="A31" t="s">
        <v>31</v>
      </c>
      <c r="B31">
        <v>23</v>
      </c>
      <c r="C31" s="2">
        <f t="shared" si="0"/>
        <v>0.46875</v>
      </c>
      <c r="D31">
        <f t="shared" si="2"/>
        <v>4370</v>
      </c>
      <c r="E31" s="2">
        <f t="shared" si="1"/>
        <v>1.3626442157779857</v>
      </c>
      <c r="F31" s="2">
        <f t="shared" si="3"/>
        <v>0.46875</v>
      </c>
      <c r="G31">
        <v>30</v>
      </c>
    </row>
    <row r="32" spans="1:7" x14ac:dyDescent="0.25">
      <c r="A32" t="s">
        <v>52</v>
      </c>
      <c r="B32">
        <v>22</v>
      </c>
      <c r="C32" s="2">
        <f t="shared" si="0"/>
        <v>0.484375</v>
      </c>
      <c r="D32">
        <f t="shared" si="2"/>
        <v>4392</v>
      </c>
      <c r="E32" s="2">
        <f t="shared" si="1"/>
        <v>1.3695042095416277</v>
      </c>
      <c r="F32" s="2">
        <f t="shared" si="3"/>
        <v>0.484375</v>
      </c>
      <c r="G32">
        <v>31</v>
      </c>
    </row>
    <row r="33" spans="1:9" x14ac:dyDescent="0.25">
      <c r="A33" t="s">
        <v>44</v>
      </c>
      <c r="B33">
        <v>21</v>
      </c>
      <c r="C33" s="2">
        <f t="shared" si="0"/>
        <v>0.5</v>
      </c>
      <c r="D33">
        <f t="shared" si="2"/>
        <v>4413</v>
      </c>
      <c r="E33" s="2">
        <f t="shared" si="1"/>
        <v>1.3760523854069224</v>
      </c>
      <c r="F33" s="2">
        <f t="shared" si="3"/>
        <v>0.5</v>
      </c>
      <c r="G33">
        <v>32</v>
      </c>
    </row>
    <row r="34" spans="1:9" x14ac:dyDescent="0.25">
      <c r="A34" t="s">
        <v>11</v>
      </c>
      <c r="B34">
        <v>10</v>
      </c>
      <c r="C34" s="2">
        <f t="shared" ref="C34:C65" si="4">+G34/$A$67</f>
        <v>0.515625</v>
      </c>
      <c r="D34">
        <f t="shared" si="2"/>
        <v>4423</v>
      </c>
      <c r="E34" s="2">
        <f t="shared" si="1"/>
        <v>1.379170564390396</v>
      </c>
      <c r="F34" s="2">
        <f t="shared" si="3"/>
        <v>0.515625</v>
      </c>
      <c r="G34">
        <v>33</v>
      </c>
      <c r="H34" t="s">
        <v>83</v>
      </c>
      <c r="I34" t="s">
        <v>82</v>
      </c>
    </row>
    <row r="35" spans="1:9" x14ac:dyDescent="0.25">
      <c r="A35" t="s">
        <v>43</v>
      </c>
      <c r="B35">
        <v>8</v>
      </c>
      <c r="C35" s="2">
        <f t="shared" si="4"/>
        <v>0.53125</v>
      </c>
      <c r="D35">
        <f t="shared" si="2"/>
        <v>4431</v>
      </c>
      <c r="E35" s="2">
        <f t="shared" si="1"/>
        <v>1.3816651075771749</v>
      </c>
      <c r="F35" s="2">
        <f t="shared" si="3"/>
        <v>0.53125</v>
      </c>
      <c r="G35">
        <v>34</v>
      </c>
    </row>
    <row r="36" spans="1:9" x14ac:dyDescent="0.25">
      <c r="A36" t="s">
        <v>59</v>
      </c>
      <c r="B36">
        <v>8</v>
      </c>
      <c r="C36" s="2">
        <f t="shared" si="4"/>
        <v>0.546875</v>
      </c>
      <c r="D36">
        <f t="shared" si="2"/>
        <v>4439</v>
      </c>
      <c r="E36" s="2">
        <f t="shared" si="1"/>
        <v>1.3841596507639538</v>
      </c>
      <c r="F36" s="2">
        <f t="shared" si="3"/>
        <v>0.546875</v>
      </c>
      <c r="G36">
        <v>35</v>
      </c>
    </row>
    <row r="37" spans="1:9" x14ac:dyDescent="0.25">
      <c r="A37" t="s">
        <v>55</v>
      </c>
      <c r="B37">
        <v>8</v>
      </c>
      <c r="C37" s="2">
        <f t="shared" si="4"/>
        <v>0.5625</v>
      </c>
      <c r="D37">
        <f t="shared" si="2"/>
        <v>4447</v>
      </c>
      <c r="E37" s="2">
        <f t="shared" si="1"/>
        <v>1.3866541939507329</v>
      </c>
      <c r="F37" s="2">
        <f t="shared" si="3"/>
        <v>0.5625</v>
      </c>
      <c r="G37">
        <v>36</v>
      </c>
    </row>
    <row r="38" spans="1:9" x14ac:dyDescent="0.25">
      <c r="A38" t="s">
        <v>56</v>
      </c>
      <c r="B38">
        <v>8</v>
      </c>
      <c r="C38" s="2">
        <f t="shared" si="4"/>
        <v>0.578125</v>
      </c>
      <c r="D38">
        <f t="shared" si="2"/>
        <v>4455</v>
      </c>
      <c r="E38" s="2">
        <f t="shared" si="1"/>
        <v>1.3891487371375117</v>
      </c>
      <c r="F38" s="2">
        <f t="shared" si="3"/>
        <v>0.578125</v>
      </c>
      <c r="G38">
        <v>37</v>
      </c>
    </row>
    <row r="39" spans="1:9" x14ac:dyDescent="0.25">
      <c r="A39" t="s">
        <v>21</v>
      </c>
      <c r="B39">
        <v>8</v>
      </c>
      <c r="C39" s="2">
        <f t="shared" si="4"/>
        <v>0.59375</v>
      </c>
      <c r="D39">
        <f t="shared" si="2"/>
        <v>4463</v>
      </c>
      <c r="E39" s="2">
        <f t="shared" si="1"/>
        <v>1.3916432803242906</v>
      </c>
      <c r="F39" s="2">
        <f t="shared" si="3"/>
        <v>0.59375</v>
      </c>
      <c r="G39">
        <v>38</v>
      </c>
    </row>
    <row r="40" spans="1:9" x14ac:dyDescent="0.25">
      <c r="A40" t="s">
        <v>22</v>
      </c>
      <c r="B40">
        <v>8</v>
      </c>
      <c r="C40" s="2">
        <f t="shared" si="4"/>
        <v>0.609375</v>
      </c>
      <c r="D40">
        <f t="shared" si="2"/>
        <v>4471</v>
      </c>
      <c r="E40" s="2">
        <f t="shared" si="1"/>
        <v>1.3941378235110695</v>
      </c>
      <c r="F40" s="2">
        <f t="shared" si="3"/>
        <v>0.609375</v>
      </c>
      <c r="G40">
        <v>39</v>
      </c>
    </row>
    <row r="41" spans="1:9" x14ac:dyDescent="0.25">
      <c r="A41" t="s">
        <v>33</v>
      </c>
      <c r="B41">
        <v>7</v>
      </c>
      <c r="C41" s="2">
        <f t="shared" si="4"/>
        <v>0.625</v>
      </c>
      <c r="D41">
        <f t="shared" si="2"/>
        <v>4478</v>
      </c>
      <c r="E41" s="2">
        <f t="shared" si="1"/>
        <v>1.3963205487995012</v>
      </c>
      <c r="F41" s="2">
        <f t="shared" si="3"/>
        <v>0.625</v>
      </c>
      <c r="G41">
        <v>40</v>
      </c>
    </row>
    <row r="42" spans="1:9" x14ac:dyDescent="0.25">
      <c r="A42" t="s">
        <v>29</v>
      </c>
      <c r="B42">
        <v>0</v>
      </c>
      <c r="C42" s="2">
        <f t="shared" si="4"/>
        <v>0.640625</v>
      </c>
      <c r="D42">
        <f t="shared" si="2"/>
        <v>4478</v>
      </c>
      <c r="E42" s="2">
        <f t="shared" si="1"/>
        <v>1.3963205487995012</v>
      </c>
      <c r="F42" s="2">
        <f t="shared" si="3"/>
        <v>0.640625</v>
      </c>
      <c r="G42">
        <v>41</v>
      </c>
    </row>
    <row r="43" spans="1:9" x14ac:dyDescent="0.25">
      <c r="A43" t="s">
        <v>50</v>
      </c>
      <c r="B43">
        <v>-7</v>
      </c>
      <c r="C43" s="2">
        <f t="shared" si="4"/>
        <v>0.65625</v>
      </c>
      <c r="D43">
        <f t="shared" si="2"/>
        <v>4471</v>
      </c>
      <c r="E43" s="2">
        <f t="shared" si="1"/>
        <v>1.3941378235110695</v>
      </c>
      <c r="F43" s="2">
        <f t="shared" si="3"/>
        <v>0.65625</v>
      </c>
      <c r="G43">
        <v>42</v>
      </c>
    </row>
    <row r="44" spans="1:9" x14ac:dyDescent="0.25">
      <c r="A44" t="s">
        <v>20</v>
      </c>
      <c r="B44">
        <v>-8</v>
      </c>
      <c r="C44" s="2">
        <f t="shared" si="4"/>
        <v>0.671875</v>
      </c>
      <c r="D44">
        <f t="shared" si="2"/>
        <v>4463</v>
      </c>
      <c r="E44" s="2">
        <f t="shared" si="1"/>
        <v>1.3916432803242906</v>
      </c>
      <c r="F44" s="2">
        <f t="shared" si="3"/>
        <v>0.671875</v>
      </c>
      <c r="G44">
        <v>43</v>
      </c>
    </row>
    <row r="45" spans="1:9" x14ac:dyDescent="0.25">
      <c r="A45" t="s">
        <v>57</v>
      </c>
      <c r="B45">
        <v>-8</v>
      </c>
      <c r="C45" s="2">
        <f t="shared" si="4"/>
        <v>0.6875</v>
      </c>
      <c r="D45">
        <f t="shared" si="2"/>
        <v>4455</v>
      </c>
      <c r="E45" s="2">
        <f t="shared" si="1"/>
        <v>1.3891487371375117</v>
      </c>
      <c r="F45" s="2">
        <f t="shared" si="3"/>
        <v>0.6875</v>
      </c>
      <c r="G45">
        <v>44</v>
      </c>
    </row>
    <row r="46" spans="1:9" x14ac:dyDescent="0.25">
      <c r="A46" t="s">
        <v>38</v>
      </c>
      <c r="B46">
        <v>-9</v>
      </c>
      <c r="C46" s="2">
        <f t="shared" si="4"/>
        <v>0.703125</v>
      </c>
      <c r="D46">
        <f t="shared" si="2"/>
        <v>4446</v>
      </c>
      <c r="E46" s="2">
        <f t="shared" si="1"/>
        <v>1.3863423760523854</v>
      </c>
      <c r="F46" s="2">
        <f t="shared" si="3"/>
        <v>0.703125</v>
      </c>
      <c r="G46">
        <v>45</v>
      </c>
    </row>
    <row r="47" spans="1:9" x14ac:dyDescent="0.25">
      <c r="A47" t="s">
        <v>5</v>
      </c>
      <c r="B47">
        <v>-9</v>
      </c>
      <c r="C47" s="2">
        <f t="shared" si="4"/>
        <v>0.71875</v>
      </c>
      <c r="D47">
        <f t="shared" si="2"/>
        <v>4437</v>
      </c>
      <c r="E47" s="2">
        <f t="shared" si="1"/>
        <v>1.3835360149672591</v>
      </c>
      <c r="F47" s="2">
        <f t="shared" si="3"/>
        <v>0.71875</v>
      </c>
      <c r="G47">
        <v>46</v>
      </c>
    </row>
    <row r="48" spans="1:9" x14ac:dyDescent="0.25">
      <c r="A48" t="s">
        <v>27</v>
      </c>
      <c r="B48">
        <v>-10</v>
      </c>
      <c r="C48" s="2">
        <f t="shared" si="4"/>
        <v>0.734375</v>
      </c>
      <c r="D48">
        <f t="shared" si="2"/>
        <v>4427</v>
      </c>
      <c r="E48" s="2">
        <f t="shared" si="1"/>
        <v>1.3804178359837855</v>
      </c>
      <c r="F48" s="2">
        <f t="shared" si="3"/>
        <v>0.734375</v>
      </c>
      <c r="G48">
        <v>47</v>
      </c>
    </row>
    <row r="49" spans="1:7" x14ac:dyDescent="0.25">
      <c r="A49" t="s">
        <v>36</v>
      </c>
      <c r="B49">
        <v>-11</v>
      </c>
      <c r="C49" s="2">
        <f t="shared" si="4"/>
        <v>0.75</v>
      </c>
      <c r="D49">
        <f t="shared" si="2"/>
        <v>4416</v>
      </c>
      <c r="E49" s="2">
        <f t="shared" si="1"/>
        <v>1.3769878391019645</v>
      </c>
      <c r="F49" s="2">
        <f t="shared" si="3"/>
        <v>0.75</v>
      </c>
      <c r="G49">
        <v>48</v>
      </c>
    </row>
    <row r="50" spans="1:7" x14ac:dyDescent="0.25">
      <c r="A50" t="s">
        <v>48</v>
      </c>
      <c r="B50">
        <v>-12</v>
      </c>
      <c r="C50" s="2">
        <f t="shared" si="4"/>
        <v>0.765625</v>
      </c>
      <c r="D50">
        <f t="shared" si="2"/>
        <v>4404</v>
      </c>
      <c r="E50" s="2">
        <f t="shared" si="1"/>
        <v>1.3732460243217961</v>
      </c>
      <c r="F50" s="2">
        <f t="shared" si="3"/>
        <v>0.765625</v>
      </c>
      <c r="G50">
        <v>49</v>
      </c>
    </row>
    <row r="51" spans="1:7" x14ac:dyDescent="0.25">
      <c r="A51" t="s">
        <v>45</v>
      </c>
      <c r="B51">
        <v>-14</v>
      </c>
      <c r="C51" s="2">
        <f t="shared" si="4"/>
        <v>0.78125</v>
      </c>
      <c r="D51">
        <f t="shared" si="2"/>
        <v>4390</v>
      </c>
      <c r="E51" s="2">
        <f t="shared" si="1"/>
        <v>1.368880573744933</v>
      </c>
      <c r="F51" s="2">
        <f t="shared" si="3"/>
        <v>0.78125</v>
      </c>
      <c r="G51">
        <v>50</v>
      </c>
    </row>
    <row r="52" spans="1:7" x14ac:dyDescent="0.25">
      <c r="A52" t="s">
        <v>41</v>
      </c>
      <c r="B52">
        <v>-20</v>
      </c>
      <c r="C52" s="2">
        <f t="shared" si="4"/>
        <v>0.796875</v>
      </c>
      <c r="D52">
        <f t="shared" si="2"/>
        <v>4370</v>
      </c>
      <c r="E52" s="2">
        <f t="shared" si="1"/>
        <v>1.3626442157779857</v>
      </c>
      <c r="F52" s="2">
        <f t="shared" si="3"/>
        <v>0.796875</v>
      </c>
      <c r="G52">
        <v>51</v>
      </c>
    </row>
    <row r="53" spans="1:7" x14ac:dyDescent="0.25">
      <c r="A53" t="s">
        <v>63</v>
      </c>
      <c r="B53">
        <v>-30</v>
      </c>
      <c r="C53" s="2">
        <f t="shared" si="4"/>
        <v>0.8125</v>
      </c>
      <c r="D53">
        <f t="shared" si="2"/>
        <v>4340</v>
      </c>
      <c r="E53" s="2">
        <f t="shared" si="1"/>
        <v>1.3532896788275648</v>
      </c>
      <c r="F53" s="2">
        <f t="shared" si="3"/>
        <v>0.8125</v>
      </c>
      <c r="G53">
        <v>52</v>
      </c>
    </row>
    <row r="54" spans="1:7" x14ac:dyDescent="0.25">
      <c r="A54" t="s">
        <v>35</v>
      </c>
      <c r="B54">
        <v>-30</v>
      </c>
      <c r="C54" s="2">
        <f t="shared" si="4"/>
        <v>0.828125</v>
      </c>
      <c r="D54">
        <f t="shared" si="2"/>
        <v>4310</v>
      </c>
      <c r="E54" s="2">
        <f t="shared" si="1"/>
        <v>1.3439351418771437</v>
      </c>
      <c r="F54" s="2">
        <f t="shared" si="3"/>
        <v>0.828125</v>
      </c>
      <c r="G54">
        <v>53</v>
      </c>
    </row>
    <row r="55" spans="1:7" x14ac:dyDescent="0.25">
      <c r="A55" t="s">
        <v>60</v>
      </c>
      <c r="B55">
        <v>-60</v>
      </c>
      <c r="C55" s="2">
        <f t="shared" si="4"/>
        <v>0.84375</v>
      </c>
      <c r="D55">
        <f t="shared" si="2"/>
        <v>4250</v>
      </c>
      <c r="E55" s="2">
        <f t="shared" si="1"/>
        <v>1.3252260679763019</v>
      </c>
      <c r="F55" s="2">
        <f t="shared" si="3"/>
        <v>0.84375</v>
      </c>
      <c r="G55">
        <v>54</v>
      </c>
    </row>
    <row r="56" spans="1:7" x14ac:dyDescent="0.25">
      <c r="A56" t="s">
        <v>24</v>
      </c>
      <c r="B56">
        <v>-72</v>
      </c>
      <c r="C56" s="2">
        <f t="shared" si="4"/>
        <v>0.859375</v>
      </c>
      <c r="D56">
        <f t="shared" si="2"/>
        <v>4178</v>
      </c>
      <c r="E56" s="2">
        <f t="shared" si="1"/>
        <v>1.3027751792952915</v>
      </c>
      <c r="F56" s="2">
        <f t="shared" si="3"/>
        <v>0.859375</v>
      </c>
      <c r="G56">
        <v>55</v>
      </c>
    </row>
    <row r="57" spans="1:7" x14ac:dyDescent="0.25">
      <c r="A57" t="s">
        <v>37</v>
      </c>
      <c r="B57">
        <v>-90</v>
      </c>
      <c r="C57" s="2">
        <f t="shared" si="4"/>
        <v>0.875</v>
      </c>
      <c r="D57">
        <f t="shared" si="2"/>
        <v>4088</v>
      </c>
      <c r="E57" s="2">
        <f t="shared" si="1"/>
        <v>1.2747115684440287</v>
      </c>
      <c r="F57" s="2">
        <f t="shared" si="3"/>
        <v>0.875</v>
      </c>
      <c r="G57">
        <v>56</v>
      </c>
    </row>
    <row r="58" spans="1:7" x14ac:dyDescent="0.25">
      <c r="A58" t="s">
        <v>30</v>
      </c>
      <c r="B58">
        <v>-95</v>
      </c>
      <c r="C58" s="2">
        <f t="shared" si="4"/>
        <v>0.890625</v>
      </c>
      <c r="D58">
        <f t="shared" si="2"/>
        <v>3993</v>
      </c>
      <c r="E58" s="2">
        <f t="shared" si="1"/>
        <v>1.245088868101029</v>
      </c>
      <c r="F58" s="2">
        <f t="shared" si="3"/>
        <v>0.890625</v>
      </c>
      <c r="G58">
        <v>57</v>
      </c>
    </row>
    <row r="59" spans="1:7" x14ac:dyDescent="0.25">
      <c r="A59" t="s">
        <v>62</v>
      </c>
      <c r="B59">
        <v>-96</v>
      </c>
      <c r="C59" s="2">
        <f t="shared" si="4"/>
        <v>0.90625</v>
      </c>
      <c r="D59">
        <f t="shared" si="2"/>
        <v>3897</v>
      </c>
      <c r="E59" s="2">
        <f t="shared" si="1"/>
        <v>1.215154349859682</v>
      </c>
      <c r="F59" s="2">
        <f t="shared" si="3"/>
        <v>0.90625</v>
      </c>
      <c r="G59">
        <v>58</v>
      </c>
    </row>
    <row r="60" spans="1:7" x14ac:dyDescent="0.25">
      <c r="A60" t="s">
        <v>9</v>
      </c>
      <c r="B60">
        <v>-98</v>
      </c>
      <c r="C60" s="2">
        <f t="shared" si="4"/>
        <v>0.921875</v>
      </c>
      <c r="D60">
        <f t="shared" si="2"/>
        <v>3799</v>
      </c>
      <c r="E60" s="2">
        <f t="shared" si="1"/>
        <v>1.1845961958216402</v>
      </c>
      <c r="F60" s="2">
        <f t="shared" si="3"/>
        <v>0.921875</v>
      </c>
      <c r="G60">
        <v>59</v>
      </c>
    </row>
    <row r="61" spans="1:7" x14ac:dyDescent="0.25">
      <c r="A61" t="s">
        <v>34</v>
      </c>
      <c r="B61">
        <v>-99</v>
      </c>
      <c r="C61" s="2">
        <f t="shared" si="4"/>
        <v>0.9375</v>
      </c>
      <c r="D61">
        <f t="shared" si="2"/>
        <v>3700</v>
      </c>
      <c r="E61" s="2">
        <f t="shared" si="1"/>
        <v>1.153726223885251</v>
      </c>
      <c r="F61" s="2">
        <f t="shared" si="3"/>
        <v>0.9375</v>
      </c>
      <c r="G61">
        <v>60</v>
      </c>
    </row>
    <row r="62" spans="1:7" x14ac:dyDescent="0.25">
      <c r="A62" t="s">
        <v>17</v>
      </c>
      <c r="B62">
        <v>-101</v>
      </c>
      <c r="C62" s="2">
        <f t="shared" si="4"/>
        <v>0.953125</v>
      </c>
      <c r="D62">
        <f t="shared" si="2"/>
        <v>3599</v>
      </c>
      <c r="E62" s="2">
        <f t="shared" si="1"/>
        <v>1.1222326161521672</v>
      </c>
      <c r="F62" s="2">
        <f t="shared" si="3"/>
        <v>0.953125</v>
      </c>
      <c r="G62">
        <v>61</v>
      </c>
    </row>
    <row r="63" spans="1:7" x14ac:dyDescent="0.25">
      <c r="A63" t="s">
        <v>61</v>
      </c>
      <c r="B63">
        <v>-102</v>
      </c>
      <c r="C63" s="2">
        <f t="shared" si="4"/>
        <v>0.96875</v>
      </c>
      <c r="D63">
        <f t="shared" si="2"/>
        <v>3497</v>
      </c>
      <c r="E63" s="2">
        <f t="shared" si="1"/>
        <v>1.0904271905207359</v>
      </c>
      <c r="F63" s="2">
        <f t="shared" si="3"/>
        <v>0.96875</v>
      </c>
      <c r="G63">
        <v>62</v>
      </c>
    </row>
    <row r="64" spans="1:7" x14ac:dyDescent="0.25">
      <c r="A64" t="s">
        <v>2</v>
      </c>
      <c r="B64">
        <v>-110</v>
      </c>
      <c r="C64" s="2">
        <f t="shared" si="4"/>
        <v>0.984375</v>
      </c>
      <c r="D64">
        <f t="shared" si="2"/>
        <v>3387</v>
      </c>
      <c r="E64" s="2">
        <f t="shared" si="1"/>
        <v>1.0561272217025257</v>
      </c>
      <c r="F64" s="2">
        <f t="shared" si="3"/>
        <v>0.984375</v>
      </c>
      <c r="G64">
        <v>63</v>
      </c>
    </row>
    <row r="65" spans="1:9" x14ac:dyDescent="0.25">
      <c r="A65" t="s">
        <v>25</v>
      </c>
      <c r="B65">
        <v>-180</v>
      </c>
      <c r="C65" s="2">
        <f t="shared" si="4"/>
        <v>1</v>
      </c>
      <c r="D65">
        <f t="shared" si="2"/>
        <v>3207</v>
      </c>
      <c r="E65" s="2">
        <f t="shared" si="1"/>
        <v>1</v>
      </c>
      <c r="F65" s="2">
        <f t="shared" si="3"/>
        <v>1</v>
      </c>
      <c r="G65">
        <v>64</v>
      </c>
    </row>
    <row r="67" spans="1:9" x14ac:dyDescent="0.25">
      <c r="A67">
        <v>64</v>
      </c>
      <c r="B67">
        <f>SUM(B2:B66)</f>
        <v>3207</v>
      </c>
    </row>
    <row r="68" spans="1:9" x14ac:dyDescent="0.25">
      <c r="A68" t="s">
        <v>79</v>
      </c>
      <c r="B68">
        <v>23</v>
      </c>
    </row>
    <row r="69" spans="1:9" x14ac:dyDescent="0.25">
      <c r="A69" t="s">
        <v>80</v>
      </c>
      <c r="B69" s="1">
        <f>+B68/A67</f>
        <v>0.359375</v>
      </c>
    </row>
    <row r="72" spans="1:9" x14ac:dyDescent="0.25">
      <c r="H72" t="s">
        <v>83</v>
      </c>
      <c r="I72" t="s">
        <v>82</v>
      </c>
    </row>
  </sheetData>
  <autoFilter ref="A1:C65" xr:uid="{D6D6BC7C-34EF-5048-9D19-47D3948DC802}"/>
  <printOptions gridLines="1"/>
  <pageMargins left="0.39370078740157483" right="0.39370078740157483" top="0.39370078740157483" bottom="0.39370078740157483" header="0.31496062992125984" footer="0.31496062992125984"/>
  <pageSetup paperSize="9" scale="52"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41853-A386-8E4F-80C5-5C205DAD0DFF}">
  <sheetPr>
    <pageSetUpPr fitToPage="1"/>
  </sheetPr>
  <dimension ref="A1:I70"/>
  <sheetViews>
    <sheetView tabSelected="1" zoomScale="91" zoomScaleNormal="91" workbookViewId="0">
      <selection activeCell="I46" sqref="I46"/>
    </sheetView>
  </sheetViews>
  <sheetFormatPr baseColWidth="10" defaultRowHeight="15.75" x14ac:dyDescent="0.25"/>
  <cols>
    <col min="6" max="6" width="11.875" style="1" customWidth="1"/>
    <col min="8" max="19" width="17.375" customWidth="1"/>
    <col min="20" max="23" width="15.125" customWidth="1"/>
  </cols>
  <sheetData>
    <row r="1" spans="1:7" x14ac:dyDescent="0.25">
      <c r="A1" t="s">
        <v>64</v>
      </c>
      <c r="B1" t="s">
        <v>70</v>
      </c>
      <c r="C1" t="s">
        <v>73</v>
      </c>
      <c r="D1" t="s">
        <v>69</v>
      </c>
      <c r="E1" t="s">
        <v>72</v>
      </c>
      <c r="F1" s="1" t="s">
        <v>71</v>
      </c>
      <c r="G1" t="s">
        <v>67</v>
      </c>
    </row>
    <row r="2" spans="1:7" x14ac:dyDescent="0.25">
      <c r="A2" t="s">
        <v>20</v>
      </c>
      <c r="B2">
        <v>35</v>
      </c>
      <c r="C2">
        <f>+B2</f>
        <v>35</v>
      </c>
      <c r="D2" s="2">
        <f t="shared" ref="D2:D33" si="0">+G2/$A$67</f>
        <v>1.5625E-2</v>
      </c>
      <c r="E2" s="2">
        <f t="shared" ref="E2:E33" si="1">+C2/$B$67</f>
        <v>1.1882532676964861E-3</v>
      </c>
      <c r="F2" s="2">
        <f t="shared" ref="F2:F33" si="2">+G2/$A$67</f>
        <v>1.5625E-2</v>
      </c>
      <c r="G2">
        <v>1</v>
      </c>
    </row>
    <row r="3" spans="1:7" x14ac:dyDescent="0.25">
      <c r="A3" t="s">
        <v>56</v>
      </c>
      <c r="B3">
        <v>45</v>
      </c>
      <c r="C3">
        <f t="shared" ref="C3:C34" si="3">+C2+B3</f>
        <v>80</v>
      </c>
      <c r="D3" s="2">
        <f t="shared" si="0"/>
        <v>3.125E-2</v>
      </c>
      <c r="E3" s="2">
        <f t="shared" si="1"/>
        <v>2.7160074690205397E-3</v>
      </c>
      <c r="F3" s="2">
        <f t="shared" si="2"/>
        <v>3.125E-2</v>
      </c>
      <c r="G3">
        <v>2</v>
      </c>
    </row>
    <row r="4" spans="1:7" x14ac:dyDescent="0.25">
      <c r="A4" t="s">
        <v>43</v>
      </c>
      <c r="B4">
        <v>65</v>
      </c>
      <c r="C4">
        <f t="shared" si="3"/>
        <v>145</v>
      </c>
      <c r="D4" s="2">
        <f t="shared" si="0"/>
        <v>4.6875E-2</v>
      </c>
      <c r="E4" s="2">
        <f t="shared" si="1"/>
        <v>4.9227635375997288E-3</v>
      </c>
      <c r="F4" s="2">
        <f t="shared" si="2"/>
        <v>4.6875E-2</v>
      </c>
      <c r="G4">
        <v>3</v>
      </c>
    </row>
    <row r="5" spans="1:7" x14ac:dyDescent="0.25">
      <c r="A5" t="s">
        <v>29</v>
      </c>
      <c r="B5">
        <v>66</v>
      </c>
      <c r="C5">
        <f t="shared" si="3"/>
        <v>211</v>
      </c>
      <c r="D5" s="2">
        <f t="shared" si="0"/>
        <v>6.25E-2</v>
      </c>
      <c r="E5" s="2">
        <f t="shared" si="1"/>
        <v>7.1634696995416742E-3</v>
      </c>
      <c r="F5" s="2">
        <f t="shared" si="2"/>
        <v>6.25E-2</v>
      </c>
      <c r="G5">
        <v>4</v>
      </c>
    </row>
    <row r="6" spans="1:7" x14ac:dyDescent="0.25">
      <c r="A6" t="s">
        <v>38</v>
      </c>
      <c r="B6">
        <v>71</v>
      </c>
      <c r="C6">
        <f t="shared" si="3"/>
        <v>282</v>
      </c>
      <c r="D6" s="2">
        <f t="shared" si="0"/>
        <v>7.8125E-2</v>
      </c>
      <c r="E6" s="2">
        <f t="shared" si="1"/>
        <v>9.5739263282974031E-3</v>
      </c>
      <c r="F6" s="2">
        <f t="shared" si="2"/>
        <v>7.8125E-2</v>
      </c>
      <c r="G6">
        <v>5</v>
      </c>
    </row>
    <row r="7" spans="1:7" x14ac:dyDescent="0.25">
      <c r="A7" t="s">
        <v>22</v>
      </c>
      <c r="B7">
        <v>77</v>
      </c>
      <c r="C7">
        <f t="shared" si="3"/>
        <v>359</v>
      </c>
      <c r="D7" s="2">
        <f t="shared" si="0"/>
        <v>9.375E-2</v>
      </c>
      <c r="E7" s="2">
        <f t="shared" si="1"/>
        <v>1.2188083517229673E-2</v>
      </c>
      <c r="F7" s="2">
        <f t="shared" si="2"/>
        <v>9.375E-2</v>
      </c>
      <c r="G7">
        <v>6</v>
      </c>
    </row>
    <row r="8" spans="1:7" x14ac:dyDescent="0.25">
      <c r="A8" t="s">
        <v>27</v>
      </c>
      <c r="B8">
        <v>81</v>
      </c>
      <c r="C8">
        <f t="shared" si="3"/>
        <v>440</v>
      </c>
      <c r="D8" s="2">
        <f t="shared" si="0"/>
        <v>0.109375</v>
      </c>
      <c r="E8" s="2">
        <f t="shared" si="1"/>
        <v>1.4938041079612968E-2</v>
      </c>
      <c r="F8" s="2">
        <f t="shared" si="2"/>
        <v>0.109375</v>
      </c>
      <c r="G8">
        <v>7</v>
      </c>
    </row>
    <row r="9" spans="1:7" x14ac:dyDescent="0.25">
      <c r="A9" t="s">
        <v>52</v>
      </c>
      <c r="B9">
        <v>123</v>
      </c>
      <c r="C9">
        <f t="shared" si="3"/>
        <v>563</v>
      </c>
      <c r="D9" s="2">
        <f t="shared" si="0"/>
        <v>0.125</v>
      </c>
      <c r="E9" s="2">
        <f t="shared" si="1"/>
        <v>1.911390256323205E-2</v>
      </c>
      <c r="F9" s="2">
        <f t="shared" si="2"/>
        <v>0.125</v>
      </c>
      <c r="G9">
        <v>8</v>
      </c>
    </row>
    <row r="10" spans="1:7" x14ac:dyDescent="0.25">
      <c r="A10" t="s">
        <v>3</v>
      </c>
      <c r="B10">
        <v>124</v>
      </c>
      <c r="C10">
        <f t="shared" si="3"/>
        <v>687</v>
      </c>
      <c r="D10" s="2">
        <f t="shared" si="0"/>
        <v>0.140625</v>
      </c>
      <c r="E10" s="2">
        <f t="shared" si="1"/>
        <v>2.3323714140213885E-2</v>
      </c>
      <c r="F10" s="2">
        <f t="shared" si="2"/>
        <v>0.140625</v>
      </c>
      <c r="G10">
        <v>9</v>
      </c>
    </row>
    <row r="11" spans="1:7" x14ac:dyDescent="0.25">
      <c r="A11" t="s">
        <v>58</v>
      </c>
      <c r="B11">
        <v>134</v>
      </c>
      <c r="C11">
        <f t="shared" si="3"/>
        <v>821</v>
      </c>
      <c r="D11" s="2">
        <f t="shared" si="0"/>
        <v>0.15625</v>
      </c>
      <c r="E11" s="2">
        <f t="shared" si="1"/>
        <v>2.787302665082329E-2</v>
      </c>
      <c r="F11" s="2">
        <f t="shared" si="2"/>
        <v>0.15625</v>
      </c>
      <c r="G11">
        <v>10</v>
      </c>
    </row>
    <row r="12" spans="1:7" x14ac:dyDescent="0.25">
      <c r="A12" t="s">
        <v>63</v>
      </c>
      <c r="B12">
        <v>162</v>
      </c>
      <c r="C12">
        <f t="shared" si="3"/>
        <v>983</v>
      </c>
      <c r="D12" s="2">
        <f t="shared" si="0"/>
        <v>0.171875</v>
      </c>
      <c r="E12" s="2">
        <f t="shared" si="1"/>
        <v>3.337294177558988E-2</v>
      </c>
      <c r="F12" s="2">
        <f t="shared" si="2"/>
        <v>0.171875</v>
      </c>
      <c r="G12">
        <v>11</v>
      </c>
    </row>
    <row r="13" spans="1:7" x14ac:dyDescent="0.25">
      <c r="A13" t="s">
        <v>24</v>
      </c>
      <c r="B13">
        <v>186</v>
      </c>
      <c r="C13">
        <f t="shared" si="3"/>
        <v>1169</v>
      </c>
      <c r="D13" s="2">
        <f t="shared" si="0"/>
        <v>0.1875</v>
      </c>
      <c r="E13" s="2">
        <f t="shared" si="1"/>
        <v>3.9687659141062641E-2</v>
      </c>
      <c r="F13" s="2">
        <f t="shared" si="2"/>
        <v>0.1875</v>
      </c>
      <c r="G13">
        <v>12</v>
      </c>
    </row>
    <row r="14" spans="1:7" x14ac:dyDescent="0.25">
      <c r="A14" t="s">
        <v>9</v>
      </c>
      <c r="B14">
        <v>199</v>
      </c>
      <c r="C14">
        <f t="shared" si="3"/>
        <v>1368</v>
      </c>
      <c r="D14" s="2">
        <f t="shared" si="0"/>
        <v>0.203125</v>
      </c>
      <c r="E14" s="2">
        <f t="shared" si="1"/>
        <v>4.6443727720251231E-2</v>
      </c>
      <c r="F14" s="2">
        <f t="shared" si="2"/>
        <v>0.203125</v>
      </c>
      <c r="G14">
        <v>13</v>
      </c>
    </row>
    <row r="15" spans="1:7" x14ac:dyDescent="0.25">
      <c r="A15" t="s">
        <v>13</v>
      </c>
      <c r="B15">
        <v>202</v>
      </c>
      <c r="C15">
        <f t="shared" si="3"/>
        <v>1570</v>
      </c>
      <c r="D15" s="2">
        <f t="shared" si="0"/>
        <v>0.21875</v>
      </c>
      <c r="E15" s="2">
        <f t="shared" si="1"/>
        <v>5.3301646579528093E-2</v>
      </c>
      <c r="F15" s="2">
        <f t="shared" si="2"/>
        <v>0.21875</v>
      </c>
      <c r="G15">
        <v>14</v>
      </c>
    </row>
    <row r="16" spans="1:7" x14ac:dyDescent="0.25">
      <c r="A16" t="s">
        <v>50</v>
      </c>
      <c r="B16">
        <v>211</v>
      </c>
      <c r="C16">
        <f t="shared" si="3"/>
        <v>1781</v>
      </c>
      <c r="D16" s="2">
        <f t="shared" si="0"/>
        <v>0.234375</v>
      </c>
      <c r="E16" s="2">
        <f t="shared" si="1"/>
        <v>6.0465116279069767E-2</v>
      </c>
      <c r="F16" s="2">
        <f t="shared" si="2"/>
        <v>0.234375</v>
      </c>
      <c r="G16">
        <v>15</v>
      </c>
    </row>
    <row r="17" spans="1:7" x14ac:dyDescent="0.25">
      <c r="A17" t="s">
        <v>51</v>
      </c>
      <c r="B17">
        <v>243</v>
      </c>
      <c r="C17">
        <f t="shared" si="3"/>
        <v>2024</v>
      </c>
      <c r="D17" s="2">
        <f t="shared" si="0"/>
        <v>0.25</v>
      </c>
      <c r="E17" s="2">
        <f t="shared" si="1"/>
        <v>6.8714988966219651E-2</v>
      </c>
      <c r="F17" s="2">
        <f t="shared" si="2"/>
        <v>0.25</v>
      </c>
      <c r="G17">
        <v>16</v>
      </c>
    </row>
    <row r="18" spans="1:7" x14ac:dyDescent="0.25">
      <c r="A18" t="s">
        <v>37</v>
      </c>
      <c r="B18">
        <v>263</v>
      </c>
      <c r="C18">
        <f t="shared" si="3"/>
        <v>2287</v>
      </c>
      <c r="D18" s="2">
        <f t="shared" si="0"/>
        <v>0.265625</v>
      </c>
      <c r="E18" s="2">
        <f t="shared" si="1"/>
        <v>7.7643863520624676E-2</v>
      </c>
      <c r="F18" s="2">
        <f t="shared" si="2"/>
        <v>0.265625</v>
      </c>
      <c r="G18">
        <v>17</v>
      </c>
    </row>
    <row r="19" spans="1:7" x14ac:dyDescent="0.25">
      <c r="A19" t="s">
        <v>2</v>
      </c>
      <c r="B19">
        <v>263</v>
      </c>
      <c r="C19">
        <f t="shared" si="3"/>
        <v>2550</v>
      </c>
      <c r="D19" s="2">
        <f t="shared" si="0"/>
        <v>0.28125</v>
      </c>
      <c r="E19" s="2">
        <f t="shared" si="1"/>
        <v>8.6572738075029701E-2</v>
      </c>
      <c r="F19" s="2">
        <f t="shared" si="2"/>
        <v>0.28125</v>
      </c>
      <c r="G19">
        <v>18</v>
      </c>
    </row>
    <row r="20" spans="1:7" x14ac:dyDescent="0.25">
      <c r="A20" t="s">
        <v>55</v>
      </c>
      <c r="B20">
        <v>294</v>
      </c>
      <c r="C20">
        <f t="shared" si="3"/>
        <v>2844</v>
      </c>
      <c r="D20" s="2">
        <f t="shared" si="0"/>
        <v>0.296875</v>
      </c>
      <c r="E20" s="2">
        <f t="shared" si="1"/>
        <v>9.6554065523680191E-2</v>
      </c>
      <c r="F20" s="2">
        <f t="shared" si="2"/>
        <v>0.296875</v>
      </c>
      <c r="G20">
        <v>19</v>
      </c>
    </row>
    <row r="21" spans="1:7" x14ac:dyDescent="0.25">
      <c r="A21" t="s">
        <v>4</v>
      </c>
      <c r="B21">
        <v>305</v>
      </c>
      <c r="C21">
        <f t="shared" si="3"/>
        <v>3149</v>
      </c>
      <c r="D21" s="2">
        <f t="shared" si="0"/>
        <v>0.3125</v>
      </c>
      <c r="E21" s="2">
        <f t="shared" si="1"/>
        <v>0.106908843999321</v>
      </c>
      <c r="F21" s="2">
        <f t="shared" si="2"/>
        <v>0.3125</v>
      </c>
      <c r="G21">
        <v>20</v>
      </c>
    </row>
    <row r="22" spans="1:7" x14ac:dyDescent="0.25">
      <c r="A22" t="s">
        <v>47</v>
      </c>
      <c r="B22">
        <v>325</v>
      </c>
      <c r="C22">
        <f t="shared" si="3"/>
        <v>3474</v>
      </c>
      <c r="D22" s="2">
        <f t="shared" si="0"/>
        <v>0.328125</v>
      </c>
      <c r="E22" s="2">
        <f t="shared" si="1"/>
        <v>0.11794262434221695</v>
      </c>
      <c r="F22" s="2">
        <f t="shared" si="2"/>
        <v>0.328125</v>
      </c>
      <c r="G22">
        <v>21</v>
      </c>
    </row>
    <row r="23" spans="1:7" x14ac:dyDescent="0.25">
      <c r="A23" t="s">
        <v>17</v>
      </c>
      <c r="B23">
        <v>332</v>
      </c>
      <c r="C23">
        <f t="shared" si="3"/>
        <v>3806</v>
      </c>
      <c r="D23" s="2">
        <f t="shared" si="0"/>
        <v>0.34375</v>
      </c>
      <c r="E23" s="2">
        <f t="shared" si="1"/>
        <v>0.12921405533865218</v>
      </c>
      <c r="F23" s="2">
        <f t="shared" si="2"/>
        <v>0.34375</v>
      </c>
      <c r="G23">
        <v>22</v>
      </c>
    </row>
    <row r="24" spans="1:7" x14ac:dyDescent="0.25">
      <c r="A24" t="s">
        <v>30</v>
      </c>
      <c r="B24">
        <v>334</v>
      </c>
      <c r="C24">
        <f t="shared" si="3"/>
        <v>4140</v>
      </c>
      <c r="D24" s="2">
        <f t="shared" si="0"/>
        <v>0.359375</v>
      </c>
      <c r="E24" s="2">
        <f t="shared" si="1"/>
        <v>0.14055338652181293</v>
      </c>
      <c r="F24" s="2">
        <f t="shared" si="2"/>
        <v>0.359375</v>
      </c>
      <c r="G24">
        <v>23</v>
      </c>
    </row>
    <row r="25" spans="1:7" x14ac:dyDescent="0.25">
      <c r="A25" t="s">
        <v>12</v>
      </c>
      <c r="B25">
        <v>352</v>
      </c>
      <c r="C25">
        <f t="shared" si="3"/>
        <v>4492</v>
      </c>
      <c r="D25" s="2">
        <f t="shared" si="0"/>
        <v>0.375</v>
      </c>
      <c r="E25" s="2">
        <f t="shared" si="1"/>
        <v>0.15250381938550331</v>
      </c>
      <c r="F25" s="2">
        <f t="shared" si="2"/>
        <v>0.375</v>
      </c>
      <c r="G25">
        <v>24</v>
      </c>
    </row>
    <row r="26" spans="1:7" x14ac:dyDescent="0.25">
      <c r="A26" t="s">
        <v>34</v>
      </c>
      <c r="B26">
        <v>366</v>
      </c>
      <c r="C26">
        <f t="shared" si="3"/>
        <v>4858</v>
      </c>
      <c r="D26" s="2">
        <f t="shared" si="0"/>
        <v>0.390625</v>
      </c>
      <c r="E26" s="2">
        <f t="shared" si="1"/>
        <v>0.16492955355627228</v>
      </c>
      <c r="F26" s="2">
        <f t="shared" si="2"/>
        <v>0.390625</v>
      </c>
      <c r="G26">
        <v>25</v>
      </c>
    </row>
    <row r="27" spans="1:7" x14ac:dyDescent="0.25">
      <c r="A27" t="s">
        <v>8</v>
      </c>
      <c r="B27">
        <v>368</v>
      </c>
      <c r="C27">
        <f t="shared" si="3"/>
        <v>5226</v>
      </c>
      <c r="D27" s="2">
        <f t="shared" si="0"/>
        <v>0.40625</v>
      </c>
      <c r="E27" s="2">
        <f t="shared" si="1"/>
        <v>0.17742318791376677</v>
      </c>
      <c r="F27" s="2">
        <f t="shared" si="2"/>
        <v>0.40625</v>
      </c>
      <c r="G27">
        <v>26</v>
      </c>
    </row>
    <row r="28" spans="1:7" x14ac:dyDescent="0.25">
      <c r="A28" t="s">
        <v>21</v>
      </c>
      <c r="B28">
        <v>398</v>
      </c>
      <c r="C28">
        <f t="shared" si="3"/>
        <v>5624</v>
      </c>
      <c r="D28" s="2">
        <f t="shared" si="0"/>
        <v>0.421875</v>
      </c>
      <c r="E28" s="2">
        <f t="shared" si="1"/>
        <v>0.19093532507214395</v>
      </c>
      <c r="F28" s="2">
        <f t="shared" si="2"/>
        <v>0.421875</v>
      </c>
      <c r="G28">
        <v>27</v>
      </c>
    </row>
    <row r="29" spans="1:7" x14ac:dyDescent="0.25">
      <c r="A29" t="s">
        <v>36</v>
      </c>
      <c r="B29">
        <v>422</v>
      </c>
      <c r="C29">
        <f t="shared" si="3"/>
        <v>6046</v>
      </c>
      <c r="D29" s="2">
        <f t="shared" si="0"/>
        <v>0.4375</v>
      </c>
      <c r="E29" s="2">
        <f t="shared" si="1"/>
        <v>0.20526226447122731</v>
      </c>
      <c r="F29" s="2">
        <f t="shared" si="2"/>
        <v>0.4375</v>
      </c>
      <c r="G29">
        <v>28</v>
      </c>
    </row>
    <row r="30" spans="1:7" x14ac:dyDescent="0.25">
      <c r="A30" t="s">
        <v>53</v>
      </c>
      <c r="B30">
        <v>441</v>
      </c>
      <c r="C30">
        <f t="shared" si="3"/>
        <v>6487</v>
      </c>
      <c r="D30" s="2">
        <f t="shared" si="0"/>
        <v>0.453125</v>
      </c>
      <c r="E30" s="2">
        <f t="shared" si="1"/>
        <v>0.22023425564420301</v>
      </c>
      <c r="F30" s="2">
        <f t="shared" si="2"/>
        <v>0.453125</v>
      </c>
      <c r="G30">
        <v>29</v>
      </c>
    </row>
    <row r="31" spans="1:7" x14ac:dyDescent="0.25">
      <c r="A31" t="s">
        <v>25</v>
      </c>
      <c r="B31">
        <v>464</v>
      </c>
      <c r="C31">
        <f t="shared" si="3"/>
        <v>6951</v>
      </c>
      <c r="D31" s="2">
        <f t="shared" si="0"/>
        <v>0.46875</v>
      </c>
      <c r="E31" s="2">
        <f t="shared" si="1"/>
        <v>0.23598709896452216</v>
      </c>
      <c r="F31" s="2">
        <f t="shared" si="2"/>
        <v>0.46875</v>
      </c>
      <c r="G31">
        <v>30</v>
      </c>
    </row>
    <row r="32" spans="1:7" x14ac:dyDescent="0.25">
      <c r="A32" t="s">
        <v>40</v>
      </c>
      <c r="B32">
        <v>468</v>
      </c>
      <c r="C32">
        <f t="shared" si="3"/>
        <v>7419</v>
      </c>
      <c r="D32" s="2">
        <f t="shared" si="0"/>
        <v>0.484375</v>
      </c>
      <c r="E32" s="2">
        <f t="shared" si="1"/>
        <v>0.25187574265829232</v>
      </c>
      <c r="F32" s="2">
        <f t="shared" si="2"/>
        <v>0.484375</v>
      </c>
      <c r="G32">
        <v>31</v>
      </c>
    </row>
    <row r="33" spans="1:9" x14ac:dyDescent="0.25">
      <c r="A33" t="s">
        <v>46</v>
      </c>
      <c r="B33">
        <v>486</v>
      </c>
      <c r="C33">
        <f t="shared" si="3"/>
        <v>7905</v>
      </c>
      <c r="D33" s="2">
        <f t="shared" si="0"/>
        <v>0.5</v>
      </c>
      <c r="E33" s="2">
        <f t="shared" si="1"/>
        <v>0.26837548803259209</v>
      </c>
      <c r="F33" s="2">
        <f t="shared" si="2"/>
        <v>0.5</v>
      </c>
      <c r="G33">
        <v>32</v>
      </c>
    </row>
    <row r="34" spans="1:9" x14ac:dyDescent="0.25">
      <c r="A34" t="s">
        <v>6</v>
      </c>
      <c r="B34">
        <v>500</v>
      </c>
      <c r="C34">
        <f t="shared" si="3"/>
        <v>8405</v>
      </c>
      <c r="D34" s="2">
        <f t="shared" ref="D34:D65" si="4">+G34/$A$67</f>
        <v>0.515625</v>
      </c>
      <c r="E34" s="2">
        <f t="shared" ref="E34:E65" si="5">+C34/$B$67</f>
        <v>0.28535053471397048</v>
      </c>
      <c r="F34" s="2">
        <f t="shared" ref="F34:F65" si="6">+G34/$A$67</f>
        <v>0.515625</v>
      </c>
      <c r="G34">
        <v>33</v>
      </c>
    </row>
    <row r="35" spans="1:9" x14ac:dyDescent="0.25">
      <c r="A35" t="s">
        <v>42</v>
      </c>
      <c r="B35">
        <v>506</v>
      </c>
      <c r="C35">
        <f t="shared" ref="C35:C65" si="7">+C34+B35</f>
        <v>8911</v>
      </c>
      <c r="D35" s="2">
        <f t="shared" si="4"/>
        <v>0.53125</v>
      </c>
      <c r="E35" s="2">
        <f t="shared" si="5"/>
        <v>0.30252928195552536</v>
      </c>
      <c r="F35" s="2">
        <f t="shared" si="6"/>
        <v>0.53125</v>
      </c>
      <c r="G35">
        <v>34</v>
      </c>
    </row>
    <row r="36" spans="1:9" x14ac:dyDescent="0.25">
      <c r="A36" t="s">
        <v>59</v>
      </c>
      <c r="B36">
        <v>511</v>
      </c>
      <c r="C36">
        <f t="shared" si="7"/>
        <v>9422</v>
      </c>
      <c r="D36" s="2">
        <f t="shared" si="4"/>
        <v>0.546875</v>
      </c>
      <c r="E36" s="2">
        <f t="shared" si="5"/>
        <v>0.31987777966389408</v>
      </c>
      <c r="F36" s="2">
        <f t="shared" si="6"/>
        <v>0.546875</v>
      </c>
      <c r="G36">
        <v>35</v>
      </c>
    </row>
    <row r="37" spans="1:9" x14ac:dyDescent="0.25">
      <c r="A37" t="s">
        <v>57</v>
      </c>
      <c r="B37">
        <v>544</v>
      </c>
      <c r="C37">
        <f t="shared" si="7"/>
        <v>9966</v>
      </c>
      <c r="D37" s="2">
        <f t="shared" si="4"/>
        <v>0.5625</v>
      </c>
      <c r="E37" s="2">
        <f t="shared" si="5"/>
        <v>0.33834663045323377</v>
      </c>
      <c r="F37" s="2">
        <f t="shared" si="6"/>
        <v>0.5625</v>
      </c>
      <c r="G37">
        <v>36</v>
      </c>
    </row>
    <row r="38" spans="1:9" x14ac:dyDescent="0.25">
      <c r="A38" t="s">
        <v>49</v>
      </c>
      <c r="B38">
        <v>563</v>
      </c>
      <c r="C38">
        <f t="shared" si="7"/>
        <v>10529</v>
      </c>
      <c r="D38" s="2">
        <f t="shared" si="4"/>
        <v>0.578125</v>
      </c>
      <c r="E38" s="2">
        <f t="shared" si="5"/>
        <v>0.3574605330164658</v>
      </c>
      <c r="F38" s="2">
        <f t="shared" si="6"/>
        <v>0.578125</v>
      </c>
      <c r="G38">
        <v>37</v>
      </c>
    </row>
    <row r="39" spans="1:9" x14ac:dyDescent="0.25">
      <c r="A39" t="s">
        <v>33</v>
      </c>
      <c r="B39">
        <v>571</v>
      </c>
      <c r="C39">
        <f t="shared" si="7"/>
        <v>11100</v>
      </c>
      <c r="D39" s="2">
        <f t="shared" si="4"/>
        <v>0.59375</v>
      </c>
      <c r="E39" s="2">
        <f t="shared" si="5"/>
        <v>0.37684603632659991</v>
      </c>
      <c r="F39" s="2">
        <f t="shared" si="6"/>
        <v>0.59375</v>
      </c>
      <c r="G39">
        <v>38</v>
      </c>
    </row>
    <row r="40" spans="1:9" x14ac:dyDescent="0.25">
      <c r="A40" t="s">
        <v>14</v>
      </c>
      <c r="B40">
        <v>572</v>
      </c>
      <c r="C40">
        <f t="shared" si="7"/>
        <v>11672</v>
      </c>
      <c r="D40" s="2">
        <f t="shared" si="4"/>
        <v>0.609375</v>
      </c>
      <c r="E40" s="2">
        <f t="shared" si="5"/>
        <v>0.39626548973009673</v>
      </c>
      <c r="F40" s="2">
        <f t="shared" si="6"/>
        <v>0.609375</v>
      </c>
      <c r="G40">
        <v>39</v>
      </c>
    </row>
    <row r="41" spans="1:9" x14ac:dyDescent="0.25">
      <c r="A41" t="s">
        <v>0</v>
      </c>
      <c r="B41">
        <v>579</v>
      </c>
      <c r="C41">
        <f t="shared" si="7"/>
        <v>12251</v>
      </c>
      <c r="D41" s="2">
        <f t="shared" si="4"/>
        <v>0.625</v>
      </c>
      <c r="E41" s="2">
        <f t="shared" si="5"/>
        <v>0.41592259378713292</v>
      </c>
      <c r="F41" s="2">
        <f t="shared" si="6"/>
        <v>0.625</v>
      </c>
      <c r="G41">
        <v>40</v>
      </c>
    </row>
    <row r="42" spans="1:9" x14ac:dyDescent="0.25">
      <c r="A42" t="s">
        <v>10</v>
      </c>
      <c r="B42">
        <v>586</v>
      </c>
      <c r="C42">
        <f t="shared" si="7"/>
        <v>12837</v>
      </c>
      <c r="D42" s="2">
        <f t="shared" si="4"/>
        <v>0.640625</v>
      </c>
      <c r="E42" s="2">
        <f t="shared" si="5"/>
        <v>0.43581734849770837</v>
      </c>
      <c r="F42" s="2">
        <f t="shared" si="6"/>
        <v>0.640625</v>
      </c>
      <c r="G42">
        <v>41</v>
      </c>
    </row>
    <row r="43" spans="1:9" x14ac:dyDescent="0.25">
      <c r="A43" t="s">
        <v>45</v>
      </c>
      <c r="B43">
        <v>587</v>
      </c>
      <c r="C43">
        <f t="shared" si="7"/>
        <v>13424</v>
      </c>
      <c r="D43" s="2">
        <f t="shared" si="4"/>
        <v>0.65625</v>
      </c>
      <c r="E43" s="2">
        <f t="shared" si="5"/>
        <v>0.45574605330164658</v>
      </c>
      <c r="F43" s="2">
        <f t="shared" si="6"/>
        <v>0.65625</v>
      </c>
      <c r="G43">
        <v>42</v>
      </c>
    </row>
    <row r="44" spans="1:9" x14ac:dyDescent="0.25">
      <c r="A44" t="s">
        <v>28</v>
      </c>
      <c r="B44">
        <v>591</v>
      </c>
      <c r="C44">
        <f t="shared" si="7"/>
        <v>14015</v>
      </c>
      <c r="D44" s="2">
        <f t="shared" si="4"/>
        <v>0.671875</v>
      </c>
      <c r="E44" s="2">
        <f t="shared" si="5"/>
        <v>0.47581055847903581</v>
      </c>
      <c r="F44" s="2">
        <f t="shared" si="6"/>
        <v>0.671875</v>
      </c>
      <c r="G44">
        <v>43</v>
      </c>
    </row>
    <row r="45" spans="1:9" x14ac:dyDescent="0.25">
      <c r="A45" t="s">
        <v>44</v>
      </c>
      <c r="B45">
        <v>604</v>
      </c>
      <c r="C45">
        <f t="shared" si="7"/>
        <v>14619</v>
      </c>
      <c r="D45" s="2">
        <f t="shared" si="4"/>
        <v>0.6875</v>
      </c>
      <c r="E45" s="2">
        <f t="shared" si="5"/>
        <v>0.49631641487014089</v>
      </c>
      <c r="F45" s="2">
        <f t="shared" si="6"/>
        <v>0.6875</v>
      </c>
      <c r="G45">
        <v>44</v>
      </c>
    </row>
    <row r="46" spans="1:9" x14ac:dyDescent="0.25">
      <c r="A46" t="s">
        <v>7</v>
      </c>
      <c r="B46">
        <v>622</v>
      </c>
      <c r="C46">
        <f t="shared" si="7"/>
        <v>15241</v>
      </c>
      <c r="D46" s="2">
        <f t="shared" si="4"/>
        <v>0.703125</v>
      </c>
      <c r="E46" s="2">
        <f t="shared" si="5"/>
        <v>0.5174333729417756</v>
      </c>
      <c r="F46" s="2">
        <f t="shared" si="6"/>
        <v>0.703125</v>
      </c>
      <c r="G46">
        <v>45</v>
      </c>
      <c r="H46" t="s">
        <v>81</v>
      </c>
      <c r="I46" t="s">
        <v>82</v>
      </c>
    </row>
    <row r="47" spans="1:9" x14ac:dyDescent="0.25">
      <c r="A47" t="s">
        <v>26</v>
      </c>
      <c r="B47">
        <v>623</v>
      </c>
      <c r="C47">
        <f t="shared" si="7"/>
        <v>15864</v>
      </c>
      <c r="D47" s="2">
        <f t="shared" si="4"/>
        <v>0.71875</v>
      </c>
      <c r="E47" s="2">
        <f t="shared" si="5"/>
        <v>0.53858428110677303</v>
      </c>
      <c r="F47" s="2">
        <f t="shared" si="6"/>
        <v>0.71875</v>
      </c>
      <c r="G47">
        <v>46</v>
      </c>
    </row>
    <row r="48" spans="1:9" x14ac:dyDescent="0.25">
      <c r="A48" t="s">
        <v>41</v>
      </c>
      <c r="B48">
        <v>637</v>
      </c>
      <c r="C48">
        <f t="shared" si="7"/>
        <v>16501</v>
      </c>
      <c r="D48" s="2">
        <f t="shared" si="4"/>
        <v>0.734375</v>
      </c>
      <c r="E48" s="2">
        <f t="shared" si="5"/>
        <v>0.56021049057884909</v>
      </c>
      <c r="F48" s="2">
        <f t="shared" si="6"/>
        <v>0.734375</v>
      </c>
      <c r="G48">
        <v>47</v>
      </c>
    </row>
    <row r="49" spans="1:7" x14ac:dyDescent="0.25">
      <c r="A49" t="s">
        <v>18</v>
      </c>
      <c r="B49">
        <v>640</v>
      </c>
      <c r="C49">
        <f t="shared" si="7"/>
        <v>17141</v>
      </c>
      <c r="D49" s="2">
        <f t="shared" si="4"/>
        <v>0.75</v>
      </c>
      <c r="E49" s="2">
        <f t="shared" si="5"/>
        <v>0.58193855033101338</v>
      </c>
      <c r="F49" s="2">
        <f t="shared" si="6"/>
        <v>0.75</v>
      </c>
      <c r="G49">
        <v>48</v>
      </c>
    </row>
    <row r="50" spans="1:7" x14ac:dyDescent="0.25">
      <c r="A50" t="s">
        <v>23</v>
      </c>
      <c r="B50">
        <v>653</v>
      </c>
      <c r="C50">
        <f t="shared" si="7"/>
        <v>17794</v>
      </c>
      <c r="D50" s="2">
        <f t="shared" si="4"/>
        <v>0.765625</v>
      </c>
      <c r="E50" s="2">
        <f t="shared" si="5"/>
        <v>0.60410796129689359</v>
      </c>
      <c r="F50" s="2">
        <f t="shared" si="6"/>
        <v>0.765625</v>
      </c>
      <c r="G50">
        <v>49</v>
      </c>
    </row>
    <row r="51" spans="1:7" x14ac:dyDescent="0.25">
      <c r="A51" t="s">
        <v>32</v>
      </c>
      <c r="B51">
        <v>654</v>
      </c>
      <c r="C51">
        <f t="shared" si="7"/>
        <v>18448</v>
      </c>
      <c r="D51" s="2">
        <f t="shared" si="4"/>
        <v>0.78125</v>
      </c>
      <c r="E51" s="2">
        <f t="shared" si="5"/>
        <v>0.62631132235613651</v>
      </c>
      <c r="F51" s="2">
        <f t="shared" si="6"/>
        <v>0.78125</v>
      </c>
      <c r="G51">
        <v>50</v>
      </c>
    </row>
    <row r="52" spans="1:7" x14ac:dyDescent="0.25">
      <c r="A52" t="s">
        <v>60</v>
      </c>
      <c r="B52">
        <v>706</v>
      </c>
      <c r="C52">
        <f t="shared" si="7"/>
        <v>19154</v>
      </c>
      <c r="D52" s="2">
        <f t="shared" si="4"/>
        <v>0.796875</v>
      </c>
      <c r="E52" s="2">
        <f t="shared" si="5"/>
        <v>0.65028008827024275</v>
      </c>
      <c r="F52" s="2">
        <f t="shared" si="6"/>
        <v>0.796875</v>
      </c>
      <c r="G52">
        <v>51</v>
      </c>
    </row>
    <row r="53" spans="1:7" x14ac:dyDescent="0.25">
      <c r="A53" t="s">
        <v>31</v>
      </c>
      <c r="B53">
        <v>714</v>
      </c>
      <c r="C53">
        <f t="shared" si="7"/>
        <v>19868</v>
      </c>
      <c r="D53" s="2">
        <f t="shared" si="4"/>
        <v>0.8125</v>
      </c>
      <c r="E53" s="2">
        <f t="shared" si="5"/>
        <v>0.67452045493125101</v>
      </c>
      <c r="F53" s="2">
        <f t="shared" si="6"/>
        <v>0.8125</v>
      </c>
      <c r="G53">
        <v>52</v>
      </c>
    </row>
    <row r="54" spans="1:7" x14ac:dyDescent="0.25">
      <c r="A54" t="s">
        <v>5</v>
      </c>
      <c r="B54">
        <v>716</v>
      </c>
      <c r="C54">
        <f t="shared" si="7"/>
        <v>20584</v>
      </c>
      <c r="D54" s="2">
        <f t="shared" si="4"/>
        <v>0.828125</v>
      </c>
      <c r="E54" s="2">
        <f t="shared" si="5"/>
        <v>0.69882872177898492</v>
      </c>
      <c r="F54" s="2">
        <f t="shared" si="6"/>
        <v>0.828125</v>
      </c>
      <c r="G54">
        <v>53</v>
      </c>
    </row>
    <row r="55" spans="1:7" x14ac:dyDescent="0.25">
      <c r="A55" t="s">
        <v>54</v>
      </c>
      <c r="B55">
        <v>741</v>
      </c>
      <c r="C55">
        <f t="shared" si="7"/>
        <v>21325</v>
      </c>
      <c r="D55" s="2">
        <f t="shared" si="4"/>
        <v>0.84375</v>
      </c>
      <c r="E55" s="2">
        <f t="shared" si="5"/>
        <v>0.7239857409607876</v>
      </c>
      <c r="F55" s="2">
        <f t="shared" si="6"/>
        <v>0.84375</v>
      </c>
      <c r="G55">
        <v>54</v>
      </c>
    </row>
    <row r="56" spans="1:7" x14ac:dyDescent="0.25">
      <c r="A56" t="s">
        <v>39</v>
      </c>
      <c r="B56">
        <v>745</v>
      </c>
      <c r="C56">
        <f t="shared" si="7"/>
        <v>22070</v>
      </c>
      <c r="D56" s="2">
        <f t="shared" si="4"/>
        <v>0.859375</v>
      </c>
      <c r="E56" s="2">
        <f t="shared" si="5"/>
        <v>0.74927856051604147</v>
      </c>
      <c r="F56" s="2">
        <f t="shared" si="6"/>
        <v>0.859375</v>
      </c>
      <c r="G56">
        <v>55</v>
      </c>
    </row>
    <row r="57" spans="1:7" x14ac:dyDescent="0.25">
      <c r="A57" t="s">
        <v>11</v>
      </c>
      <c r="B57">
        <v>775</v>
      </c>
      <c r="C57">
        <f t="shared" si="7"/>
        <v>22845</v>
      </c>
      <c r="D57" s="2">
        <f t="shared" si="4"/>
        <v>0.875</v>
      </c>
      <c r="E57" s="2">
        <f t="shared" si="5"/>
        <v>0.77558988287217789</v>
      </c>
      <c r="F57" s="2">
        <f t="shared" si="6"/>
        <v>0.875</v>
      </c>
      <c r="G57">
        <v>56</v>
      </c>
    </row>
    <row r="58" spans="1:7" x14ac:dyDescent="0.25">
      <c r="A58" t="s">
        <v>48</v>
      </c>
      <c r="B58">
        <v>778</v>
      </c>
      <c r="C58">
        <f t="shared" si="7"/>
        <v>23623</v>
      </c>
      <c r="D58" s="2">
        <f t="shared" si="4"/>
        <v>0.890625</v>
      </c>
      <c r="E58" s="2">
        <f t="shared" si="5"/>
        <v>0.80200305550840267</v>
      </c>
      <c r="F58" s="2">
        <f t="shared" si="6"/>
        <v>0.890625</v>
      </c>
      <c r="G58">
        <v>57</v>
      </c>
    </row>
    <row r="59" spans="1:7" x14ac:dyDescent="0.25">
      <c r="A59" t="s">
        <v>35</v>
      </c>
      <c r="B59">
        <v>783</v>
      </c>
      <c r="C59">
        <f t="shared" si="7"/>
        <v>24406</v>
      </c>
      <c r="D59" s="2">
        <f t="shared" si="4"/>
        <v>0.90625</v>
      </c>
      <c r="E59" s="2">
        <f t="shared" si="5"/>
        <v>0.82858597861144123</v>
      </c>
      <c r="F59" s="2">
        <f t="shared" si="6"/>
        <v>0.90625</v>
      </c>
      <c r="G59">
        <v>58</v>
      </c>
    </row>
    <row r="60" spans="1:7" x14ac:dyDescent="0.25">
      <c r="A60" t="s">
        <v>15</v>
      </c>
      <c r="B60">
        <v>785</v>
      </c>
      <c r="C60">
        <f t="shared" si="7"/>
        <v>25191</v>
      </c>
      <c r="D60" s="2">
        <f t="shared" si="4"/>
        <v>0.921875</v>
      </c>
      <c r="E60" s="2">
        <f t="shared" si="5"/>
        <v>0.85523680190120521</v>
      </c>
      <c r="F60" s="2">
        <f t="shared" si="6"/>
        <v>0.921875</v>
      </c>
      <c r="G60">
        <v>59</v>
      </c>
    </row>
    <row r="61" spans="1:7" x14ac:dyDescent="0.25">
      <c r="A61" t="s">
        <v>61</v>
      </c>
      <c r="B61">
        <v>804</v>
      </c>
      <c r="C61">
        <f t="shared" si="7"/>
        <v>25995</v>
      </c>
      <c r="D61" s="2">
        <f t="shared" si="4"/>
        <v>0.9375</v>
      </c>
      <c r="E61" s="2">
        <f t="shared" si="5"/>
        <v>0.88253267696486171</v>
      </c>
      <c r="F61" s="2">
        <f t="shared" si="6"/>
        <v>0.9375</v>
      </c>
      <c r="G61">
        <v>60</v>
      </c>
    </row>
    <row r="62" spans="1:7" x14ac:dyDescent="0.25">
      <c r="A62" t="s">
        <v>62</v>
      </c>
      <c r="B62">
        <v>833</v>
      </c>
      <c r="C62">
        <f t="shared" si="7"/>
        <v>26828</v>
      </c>
      <c r="D62" s="2">
        <f t="shared" si="4"/>
        <v>0.953125</v>
      </c>
      <c r="E62" s="2">
        <f t="shared" si="5"/>
        <v>0.91081310473603805</v>
      </c>
      <c r="F62" s="2">
        <f t="shared" si="6"/>
        <v>0.953125</v>
      </c>
      <c r="G62">
        <v>61</v>
      </c>
    </row>
    <row r="63" spans="1:7" x14ac:dyDescent="0.25">
      <c r="A63" t="s">
        <v>1</v>
      </c>
      <c r="B63">
        <v>843</v>
      </c>
      <c r="C63">
        <f t="shared" si="7"/>
        <v>27671</v>
      </c>
      <c r="D63" s="2">
        <f t="shared" si="4"/>
        <v>0.96875</v>
      </c>
      <c r="E63" s="2">
        <f t="shared" si="5"/>
        <v>0.93943303344084195</v>
      </c>
      <c r="F63" s="2">
        <f t="shared" si="6"/>
        <v>0.96875</v>
      </c>
      <c r="G63">
        <v>62</v>
      </c>
    </row>
    <row r="64" spans="1:7" x14ac:dyDescent="0.25">
      <c r="A64" t="s">
        <v>16</v>
      </c>
      <c r="B64">
        <v>887</v>
      </c>
      <c r="C64">
        <f t="shared" si="7"/>
        <v>28558</v>
      </c>
      <c r="D64" s="2">
        <f t="shared" si="4"/>
        <v>0.984375</v>
      </c>
      <c r="E64" s="2">
        <f t="shared" si="5"/>
        <v>0.96954676625360725</v>
      </c>
      <c r="F64" s="2">
        <f t="shared" si="6"/>
        <v>0.984375</v>
      </c>
      <c r="G64">
        <v>63</v>
      </c>
    </row>
    <row r="65" spans="1:7" x14ac:dyDescent="0.25">
      <c r="A65" t="s">
        <v>19</v>
      </c>
      <c r="B65">
        <v>897</v>
      </c>
      <c r="C65">
        <f t="shared" si="7"/>
        <v>29455</v>
      </c>
      <c r="D65" s="2">
        <f t="shared" si="4"/>
        <v>1</v>
      </c>
      <c r="E65" s="2">
        <f t="shared" si="5"/>
        <v>1</v>
      </c>
      <c r="F65" s="2">
        <f t="shared" si="6"/>
        <v>1</v>
      </c>
      <c r="G65">
        <v>64</v>
      </c>
    </row>
    <row r="67" spans="1:7" x14ac:dyDescent="0.25">
      <c r="A67">
        <v>64</v>
      </c>
      <c r="B67">
        <f>SUM(B2:B66)</f>
        <v>29455</v>
      </c>
    </row>
    <row r="68" spans="1:7" x14ac:dyDescent="0.25">
      <c r="A68" t="s">
        <v>77</v>
      </c>
      <c r="B68">
        <v>460.23</v>
      </c>
    </row>
    <row r="69" spans="1:7" x14ac:dyDescent="0.25">
      <c r="A69" t="s">
        <v>78</v>
      </c>
      <c r="B69">
        <v>35</v>
      </c>
      <c r="D69" t="s">
        <v>75</v>
      </c>
      <c r="E69">
        <v>64</v>
      </c>
    </row>
    <row r="70" spans="1:7" x14ac:dyDescent="0.25">
      <c r="A70" t="s">
        <v>74</v>
      </c>
      <c r="B70">
        <f>+(E69-E70)/E69</f>
        <v>0.453125</v>
      </c>
      <c r="D70" t="s">
        <v>76</v>
      </c>
      <c r="E70">
        <f>+B69</f>
        <v>35</v>
      </c>
    </row>
  </sheetData>
  <autoFilter ref="A1:F65" xr:uid="{D6D6BC7C-34EF-5048-9D19-47D3948DC802}">
    <sortState ref="A2:F65">
      <sortCondition ref="B1:B65"/>
    </sortState>
  </autoFilter>
  <printOptions gridLines="1"/>
  <pageMargins left="0.39370078740157483" right="0.39370078740157483" top="0.39370078740157483" bottom="0.39370078740157483" header="0.31496062992125984" footer="0.31496062992125984"/>
  <pageSetup paperSize="9" scale="45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Intro</vt:lpstr>
      <vt:lpstr>1 a og b</vt:lpstr>
      <vt:lpstr>2 - a og b</vt:lpstr>
      <vt:lpstr>2-c</vt:lpstr>
      <vt:lpstr>'1 a og b'!Utskriftsområde</vt:lpstr>
      <vt:lpstr>'2 - a og b'!Utskriftsområde</vt:lpstr>
      <vt:lpstr>'2-c'!Utskriftsområde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Margrethe Karijord Johnsen</cp:lastModifiedBy>
  <cp:lastPrinted>2021-11-08T07:44:49Z</cp:lastPrinted>
  <dcterms:created xsi:type="dcterms:W3CDTF">2020-12-10T11:37:30Z</dcterms:created>
  <dcterms:modified xsi:type="dcterms:W3CDTF">2021-12-10T08:12:14Z</dcterms:modified>
</cp:coreProperties>
</file>